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pptx" ContentType="application/vnd.openxmlformats-officedocument.presentationml.presentation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0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filterPrivacy="1" codeName="ThisWorkbook" hidePivotFieldList="1" defaultThemeVersion="124226"/>
  <bookViews>
    <workbookView xWindow="240" yWindow="345" windowWidth="14805" windowHeight="7770" tabRatio="960" activeTab="3"/>
  </bookViews>
  <sheets>
    <sheet name="封面" sheetId="2" r:id="rId1"/>
    <sheet name="内容三" sheetId="4" r:id="rId2"/>
    <sheet name="基本函数" sheetId="36" r:id="rId3"/>
    <sheet name="案例4-季度业绩评定" sheetId="37" r:id="rId4"/>
    <sheet name="案例5-INDEX函数" sheetId="34" r:id="rId5"/>
    <sheet name="数据透视表" sheetId="9" r:id="rId6"/>
    <sheet name="案例6-数据源" sheetId="5" r:id="rId7"/>
    <sheet name="案例6-数据透视表" sheetId="24" r:id="rId8"/>
    <sheet name="内容四" sheetId="38" state="hidden" r:id="rId9"/>
    <sheet name="图表" sheetId="29" state="hidden" r:id="rId10"/>
    <sheet name="案例7-图表" sheetId="10" state="hidden" r:id="rId11"/>
    <sheet name="案例8-VBA" sheetId="31" state="hidden" r:id="rId12"/>
    <sheet name="案例8-VBA2" sheetId="32" state="hidden" r:id="rId13"/>
    <sheet name="案例9-出库人" sheetId="39" state="hidden" r:id="rId14"/>
    <sheet name="案例9-明细" sheetId="40" state="hidden" r:id="rId15"/>
    <sheet name="数据分析" sheetId="30" state="hidden" r:id="rId16"/>
  </sheets>
  <externalReferences>
    <externalReference r:id="rId17"/>
    <externalReference r:id="rId18"/>
  </externalReferences>
  <definedNames>
    <definedName name="__bookmark_1">#REF!</definedName>
    <definedName name="_xlnm._FilterDatabase" localSheetId="6" hidden="1">'案例6-数据源'!$A$1:$K$25</definedName>
    <definedName name="_xlnm.Print_Area" localSheetId="13">'案例9-出库人'!$A$1:$F$7</definedName>
    <definedName name="_xlnm.Print_Area" localSheetId="0">封面!$A$1:$N$32</definedName>
    <definedName name="日期">OFFSET([1]offset函数实例1!$A$2,COUNTA([1]offset函数实例1!$A:$A)-1,0,IF(COUNTA([1]offset函数实例1!$A:$A)-1&gt;=30,-30,-(COUNTA([1]offset函数实例1!$A:$A)-1)),1)</definedName>
    <definedName name="显示器">#REF!</definedName>
    <definedName name="销量">OFFSET([1]offset函数实例1!$B$2,COUNTA([1]offset函数实例1!$A:$A)-1,0,IF(COUNTA([1]offset函数实例1!$A:$A)-1&gt;=30,-30,-(COUNTA([1]offset函数实例1!$A:$A)-1)),1)</definedName>
  </definedNames>
  <calcPr calcId="152511"/>
  <pivotCaches>
    <pivotCache cacheId="0" r:id="rId19"/>
  </pivotCaches>
</workbook>
</file>

<file path=xl/calcChain.xml><?xml version="1.0" encoding="utf-8"?>
<calcChain xmlns="http://schemas.openxmlformats.org/spreadsheetml/2006/main">
  <c r="B4" i="39" l="1"/>
  <c r="D3" i="39"/>
  <c r="B3" i="39"/>
  <c r="F2" i="39"/>
  <c r="D2" i="39"/>
  <c r="B2" i="39"/>
  <c r="C105" i="36"/>
  <c r="C104" i="36"/>
  <c r="C99" i="36"/>
  <c r="C98" i="36"/>
  <c r="C93" i="36"/>
  <c r="C92" i="36"/>
  <c r="C87" i="36"/>
  <c r="C86" i="36"/>
  <c r="C81" i="36"/>
  <c r="C80" i="36"/>
  <c r="C73" i="36"/>
  <c r="C67" i="36"/>
  <c r="C66" i="36"/>
  <c r="C59" i="36"/>
  <c r="C58" i="36"/>
  <c r="C53" i="36"/>
  <c r="C52" i="36"/>
  <c r="C51" i="36"/>
  <c r="C44" i="36"/>
  <c r="C43" i="36"/>
  <c r="C38" i="36"/>
  <c r="C37" i="36"/>
  <c r="C36" i="36"/>
  <c r="C35" i="36"/>
  <c r="C30" i="36"/>
  <c r="C29" i="36"/>
  <c r="C28" i="36"/>
  <c r="C21" i="36"/>
  <c r="C16" i="36"/>
  <c r="C11" i="36"/>
  <c r="C6" i="36"/>
  <c r="D11" i="34"/>
  <c r="C11" i="34"/>
  <c r="B11" i="34"/>
  <c r="A11" i="34"/>
  <c r="G5" i="31" l="1"/>
  <c r="G4" i="31"/>
  <c r="C2" i="31"/>
  <c r="D14" i="10" l="1"/>
  <c r="D13" i="10"/>
  <c r="D12" i="10"/>
  <c r="D11" i="10"/>
  <c r="D10" i="10"/>
  <c r="D9" i="10"/>
  <c r="D8" i="10"/>
  <c r="D7" i="10"/>
  <c r="D6" i="10"/>
  <c r="D5" i="10"/>
  <c r="D4" i="10"/>
  <c r="J7" i="5" l="1"/>
  <c r="J8" i="5"/>
  <c r="J12" i="5"/>
  <c r="J2" i="5"/>
  <c r="J22" i="5"/>
  <c r="J3" i="5"/>
  <c r="J18" i="5"/>
  <c r="J13" i="5"/>
  <c r="J23" i="5"/>
  <c r="J19" i="5"/>
  <c r="J14" i="5"/>
  <c r="J9" i="5"/>
  <c r="J10" i="5"/>
  <c r="J11" i="5"/>
  <c r="J15" i="5"/>
  <c r="J4" i="5"/>
  <c r="J24" i="5"/>
  <c r="J5" i="5"/>
  <c r="J20" i="5"/>
  <c r="J16" i="5"/>
  <c r="J25" i="5"/>
  <c r="J21" i="5"/>
  <c r="J17" i="5"/>
  <c r="J6" i="5"/>
  <c r="I17" i="5"/>
  <c r="I21" i="5"/>
  <c r="I25" i="5"/>
  <c r="I16" i="5"/>
  <c r="I20" i="5"/>
  <c r="I5" i="5"/>
  <c r="I24" i="5"/>
  <c r="I4" i="5"/>
  <c r="I15" i="5"/>
  <c r="I11" i="5"/>
  <c r="I10" i="5"/>
  <c r="I9" i="5"/>
  <c r="I14" i="5"/>
  <c r="I19" i="5"/>
  <c r="I23" i="5"/>
  <c r="I13" i="5"/>
  <c r="I18" i="5"/>
  <c r="I3" i="5"/>
  <c r="I22" i="5"/>
  <c r="I2" i="5"/>
  <c r="I12" i="5"/>
  <c r="I8" i="5"/>
  <c r="I7" i="5"/>
  <c r="I6" i="5"/>
</calcChain>
</file>

<file path=xl/sharedStrings.xml><?xml version="1.0" encoding="utf-8"?>
<sst xmlns="http://schemas.openxmlformats.org/spreadsheetml/2006/main" count="553" uniqueCount="341">
  <si>
    <t>行标签</t>
  </si>
  <si>
    <t>总计</t>
  </si>
  <si>
    <t xml:space="preserve"> </t>
    <phoneticPr fontId="5" type="noConversion"/>
  </si>
  <si>
    <t>HJ091225</t>
  </si>
  <si>
    <t>沐浴露</t>
  </si>
  <si>
    <t>瓶</t>
  </si>
  <si>
    <t>天然香皂</t>
  </si>
  <si>
    <t>块</t>
  </si>
  <si>
    <t>日期</t>
    <phoneticPr fontId="15" type="noConversion"/>
  </si>
  <si>
    <t>销售部门</t>
    <phoneticPr fontId="15" type="noConversion"/>
  </si>
  <si>
    <t>销售人员</t>
    <phoneticPr fontId="15" type="noConversion"/>
  </si>
  <si>
    <t>产品名称</t>
    <phoneticPr fontId="15" type="noConversion"/>
  </si>
  <si>
    <t>单价</t>
    <phoneticPr fontId="15" type="noConversion"/>
  </si>
  <si>
    <t>数量</t>
    <phoneticPr fontId="15" type="noConversion"/>
  </si>
  <si>
    <t>销售额</t>
    <phoneticPr fontId="15" type="noConversion"/>
  </si>
  <si>
    <t>09701</t>
    <phoneticPr fontId="15" type="noConversion"/>
  </si>
  <si>
    <t>张三</t>
    <phoneticPr fontId="15" type="noConversion"/>
  </si>
  <si>
    <t>09702</t>
  </si>
  <si>
    <t>李四</t>
    <phoneticPr fontId="15" type="noConversion"/>
  </si>
  <si>
    <t>09703</t>
  </si>
  <si>
    <t>王五</t>
    <phoneticPr fontId="15" type="noConversion"/>
  </si>
  <si>
    <t>09704</t>
  </si>
  <si>
    <t>李珊</t>
    <phoneticPr fontId="15" type="noConversion"/>
  </si>
  <si>
    <t>09705</t>
  </si>
  <si>
    <t>江开</t>
    <phoneticPr fontId="15" type="noConversion"/>
  </si>
  <si>
    <t>09706</t>
  </si>
  <si>
    <t>徐七</t>
    <phoneticPr fontId="15" type="noConversion"/>
  </si>
  <si>
    <t>09707</t>
  </si>
  <si>
    <t>09708</t>
  </si>
  <si>
    <t>09709</t>
  </si>
  <si>
    <t>王五</t>
    <phoneticPr fontId="15" type="noConversion"/>
  </si>
  <si>
    <t>09710</t>
  </si>
  <si>
    <t>李珊</t>
    <phoneticPr fontId="15" type="noConversion"/>
  </si>
  <si>
    <t>09711</t>
  </si>
  <si>
    <t>09712</t>
  </si>
  <si>
    <t>(全部)</t>
  </si>
  <si>
    <t>列标签</t>
  </si>
  <si>
    <t>江开</t>
  </si>
  <si>
    <t>李珊</t>
  </si>
  <si>
    <t>李四</t>
  </si>
  <si>
    <t>王五</t>
  </si>
  <si>
    <t>徐七</t>
  </si>
  <si>
    <t>张三</t>
  </si>
  <si>
    <t>求和项:销售额</t>
  </si>
  <si>
    <t>序号</t>
    <phoneticPr fontId="5" type="noConversion"/>
  </si>
  <si>
    <t>年度</t>
    <phoneticPr fontId="15" type="noConversion"/>
  </si>
  <si>
    <t>员工工号</t>
    <phoneticPr fontId="15" type="noConversion"/>
  </si>
  <si>
    <t>09713</t>
  </si>
  <si>
    <t>09714</t>
  </si>
  <si>
    <t>09715</t>
  </si>
  <si>
    <t>09716</t>
  </si>
  <si>
    <t>09717</t>
  </si>
  <si>
    <t>09718</t>
  </si>
  <si>
    <t>09719</t>
  </si>
  <si>
    <t>09720</t>
  </si>
  <si>
    <t>09721</t>
  </si>
  <si>
    <t>09722</t>
  </si>
  <si>
    <t>09723</t>
  </si>
  <si>
    <t>09724</t>
  </si>
  <si>
    <t>1部</t>
  </si>
  <si>
    <t>2部</t>
  </si>
  <si>
    <t>3部</t>
  </si>
  <si>
    <t>工龄</t>
    <phoneticPr fontId="15" type="noConversion"/>
  </si>
  <si>
    <t>数据透视表</t>
    <phoneticPr fontId="5" type="noConversion"/>
  </si>
  <si>
    <t>1、数据透视表基本功能</t>
    <phoneticPr fontId="5" type="noConversion"/>
  </si>
  <si>
    <t>2、值字段设置</t>
    <phoneticPr fontId="5" type="noConversion"/>
  </si>
  <si>
    <t>3、插入分类汇总</t>
    <phoneticPr fontId="5" type="noConversion"/>
  </si>
  <si>
    <t>A品牌</t>
  </si>
  <si>
    <t>A品牌</t>
    <phoneticPr fontId="15" type="noConversion"/>
  </si>
  <si>
    <t>B品牌</t>
  </si>
  <si>
    <t>B品牌</t>
    <phoneticPr fontId="15" type="noConversion"/>
  </si>
  <si>
    <t>C品牌</t>
  </si>
  <si>
    <t>C品牌</t>
    <phoneticPr fontId="15" type="noConversion"/>
  </si>
  <si>
    <t>D品牌</t>
  </si>
  <si>
    <t>D品牌</t>
    <phoneticPr fontId="15" type="noConversion"/>
  </si>
  <si>
    <t>销售部门</t>
  </si>
  <si>
    <t>4、根据报表筛选项，制作每个部门的明细表</t>
    <phoneticPr fontId="5" type="noConversion"/>
  </si>
  <si>
    <t>月份</t>
    <phoneticPr fontId="11" type="noConversion"/>
  </si>
  <si>
    <t>同比净增长</t>
    <phoneticPr fontId="11" type="noConversion"/>
  </si>
  <si>
    <t>1月</t>
    <phoneticPr fontId="11" type="noConversion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</si>
  <si>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</si>
  <si>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</si>
  <si>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</si>
  <si>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</si>
  <si>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</si>
  <si>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</si>
  <si>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</si>
  <si>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</si>
  <si>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</si>
  <si>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</si>
  <si>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</si>
  <si>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制作步骤：</t>
    <phoneticPr fontId="11" type="noConversion"/>
  </si>
  <si>
    <t>1、选择制表区域及数据，插入图表</t>
    <phoneticPr fontId="11" type="noConversion"/>
  </si>
  <si>
    <t>2、选择同比净增长那行数据</t>
    <phoneticPr fontId="11" type="noConversion"/>
  </si>
  <si>
    <t>3、更改数据绘制在次坐标轴</t>
    <phoneticPr fontId="11" type="noConversion"/>
  </si>
  <si>
    <t>4、调整显示单位</t>
    <phoneticPr fontId="11" type="noConversion"/>
  </si>
  <si>
    <t>5、美化图表</t>
    <phoneticPr fontId="11" type="noConversion"/>
  </si>
  <si>
    <t>2014年-2015年销售及同比</t>
    <phoneticPr fontId="11" type="noConversion"/>
  </si>
  <si>
    <t>图表</t>
    <phoneticPr fontId="5" type="noConversion"/>
  </si>
  <si>
    <t>2013年</t>
    <phoneticPr fontId="11" type="noConversion"/>
  </si>
  <si>
    <t>2014年</t>
    <phoneticPr fontId="11" type="noConversion"/>
  </si>
  <si>
    <t>制表步骤：</t>
    <phoneticPr fontId="5" type="noConversion"/>
  </si>
  <si>
    <t>1、选择数据(A2-C14)</t>
    <phoneticPr fontId="5" type="noConversion"/>
  </si>
  <si>
    <t>2、点击插入图表，选择柱形图</t>
    <phoneticPr fontId="5" type="noConversion"/>
  </si>
  <si>
    <t>3、插入两个文本框，输入图表标题及备注</t>
    <phoneticPr fontId="5" type="noConversion"/>
  </si>
  <si>
    <t>4、调整图表颜色</t>
    <phoneticPr fontId="5" type="noConversion"/>
  </si>
  <si>
    <t>5、调整标签</t>
    <phoneticPr fontId="5" type="noConversion"/>
  </si>
  <si>
    <t>6、调整图例位置</t>
    <phoneticPr fontId="5" type="noConversion"/>
  </si>
  <si>
    <t>7、调整表格整体文字等</t>
    <phoneticPr fontId="5" type="noConversion"/>
  </si>
  <si>
    <t>8、调整图表数据</t>
    <phoneticPr fontId="5" type="noConversion"/>
  </si>
  <si>
    <t>1、图表的基本分类？</t>
    <phoneticPr fontId="5" type="noConversion"/>
  </si>
  <si>
    <t>2、图表样式</t>
    <phoneticPr fontId="5" type="noConversion"/>
  </si>
  <si>
    <t>请双击下方PPT图标：</t>
    <phoneticPr fontId="5" type="noConversion"/>
  </si>
  <si>
    <t>上/下架单</t>
    <phoneticPr fontId="11" type="noConversion"/>
  </si>
  <si>
    <t>日期：</t>
    <phoneticPr fontId="11" type="noConversion"/>
  </si>
  <si>
    <t>单号：</t>
    <phoneticPr fontId="11" type="noConversion"/>
  </si>
  <si>
    <t>HJ091225</t>
    <phoneticPr fontId="11" type="noConversion"/>
  </si>
  <si>
    <t>编号</t>
    <phoneticPr fontId="11" type="noConversion"/>
  </si>
  <si>
    <t>品名</t>
    <phoneticPr fontId="11" type="noConversion"/>
  </si>
  <si>
    <t>单位</t>
    <phoneticPr fontId="11" type="noConversion"/>
  </si>
  <si>
    <t>数量</t>
    <phoneticPr fontId="11" type="noConversion"/>
  </si>
  <si>
    <t>单价</t>
    <phoneticPr fontId="11" type="noConversion"/>
  </si>
  <si>
    <t>金额</t>
    <phoneticPr fontId="11" type="noConversion"/>
  </si>
  <si>
    <t>沐浴露</t>
    <phoneticPr fontId="11" type="noConversion"/>
  </si>
  <si>
    <t>瓶</t>
    <phoneticPr fontId="11" type="noConversion"/>
  </si>
  <si>
    <t>天然香皂</t>
    <phoneticPr fontId="11" type="noConversion"/>
  </si>
  <si>
    <t>块</t>
    <phoneticPr fontId="11" type="noConversion"/>
  </si>
  <si>
    <t>注意：</t>
    <phoneticPr fontId="11" type="noConversion"/>
  </si>
  <si>
    <t>1.入库用正数</t>
    <phoneticPr fontId="11" type="noConversion"/>
  </si>
  <si>
    <t>2.出库用负数</t>
    <phoneticPr fontId="11" type="noConversion"/>
  </si>
  <si>
    <t>数据清单</t>
    <phoneticPr fontId="11" type="noConversion"/>
  </si>
  <si>
    <t>日期</t>
    <phoneticPr fontId="11" type="noConversion"/>
  </si>
  <si>
    <t>单号</t>
    <phoneticPr fontId="11" type="noConversion"/>
  </si>
  <si>
    <t>编号</t>
    <phoneticPr fontId="11" type="noConversion"/>
  </si>
  <si>
    <t>品名</t>
    <phoneticPr fontId="11" type="noConversion"/>
  </si>
  <si>
    <t>单位</t>
    <phoneticPr fontId="11" type="noConversion"/>
  </si>
  <si>
    <t>数量</t>
    <phoneticPr fontId="11" type="noConversion"/>
  </si>
  <si>
    <t>单价</t>
    <phoneticPr fontId="11" type="noConversion"/>
  </si>
  <si>
    <t>金额</t>
    <phoneticPr fontId="11" type="noConversion"/>
  </si>
  <si>
    <t>强大数据处理功能，你一定要get！</t>
    <phoneticPr fontId="5" type="noConversion"/>
  </si>
  <si>
    <t>名称</t>
    <phoneticPr fontId="5" type="noConversion"/>
  </si>
  <si>
    <t>库存金额</t>
  </si>
  <si>
    <t>超30天金额</t>
    <phoneticPr fontId="5" type="noConversion"/>
  </si>
  <si>
    <t>占比1</t>
    <phoneticPr fontId="5" type="noConversion"/>
  </si>
  <si>
    <t>超60天金额</t>
    <phoneticPr fontId="5" type="noConversion"/>
  </si>
  <si>
    <t>占比</t>
    <phoneticPr fontId="5" type="noConversion"/>
  </si>
  <si>
    <t>超90天金额</t>
    <phoneticPr fontId="5" type="noConversion"/>
  </si>
  <si>
    <t>下柜库存</t>
    <phoneticPr fontId="5" type="noConversion"/>
  </si>
  <si>
    <t>30天不动销库存</t>
    <phoneticPr fontId="5" type="noConversion"/>
  </si>
  <si>
    <t>采销A</t>
    <phoneticPr fontId="5" type="noConversion"/>
  </si>
  <si>
    <t>采销B</t>
    <phoneticPr fontId="5" type="noConversion"/>
  </si>
  <si>
    <t>采销C</t>
    <phoneticPr fontId="5" type="noConversion"/>
  </si>
  <si>
    <t>采销D</t>
    <phoneticPr fontId="5" type="noConversion"/>
  </si>
  <si>
    <t>总和</t>
  </si>
  <si>
    <r>
      <t>IF(</t>
    </r>
    <r>
      <rPr>
        <sz val="32"/>
        <color rgb="FFFF0000"/>
        <rFont val="微软雅黑"/>
        <family val="2"/>
        <charset val="134"/>
      </rPr>
      <t>logical_test</t>
    </r>
    <r>
      <rPr>
        <sz val="32"/>
        <color rgb="FF000000"/>
        <rFont val="微软雅黑"/>
        <family val="2"/>
        <charset val="134"/>
      </rPr>
      <t>,value_if_</t>
    </r>
    <r>
      <rPr>
        <sz val="32"/>
        <color rgb="FFFF0000"/>
        <rFont val="微软雅黑"/>
        <family val="2"/>
        <charset val="134"/>
      </rPr>
      <t>true</t>
    </r>
    <r>
      <rPr>
        <sz val="32"/>
        <color rgb="FF000000"/>
        <rFont val="微软雅黑"/>
        <family val="2"/>
        <charset val="134"/>
      </rPr>
      <t>,value_if_</t>
    </r>
    <r>
      <rPr>
        <sz val="32"/>
        <color rgb="FFFF0000"/>
        <rFont val="微软雅黑"/>
        <family val="2"/>
        <charset val="134"/>
      </rPr>
      <t>false</t>
    </r>
    <r>
      <rPr>
        <sz val="32"/>
        <color rgb="FF000000"/>
        <rFont val="微软雅黑"/>
        <family val="2"/>
        <charset val="134"/>
      </rPr>
      <t>)</t>
    </r>
    <phoneticPr fontId="5" type="noConversion"/>
  </si>
  <si>
    <t>注意：</t>
    <phoneticPr fontId="5" type="noConversion"/>
  </si>
  <si>
    <t>1、条件一定是可以进行判断真假的逻辑值</t>
  </si>
  <si>
    <t>2、真假条件，为互斥的结果，互相不包含</t>
    <phoneticPr fontId="5" type="noConversion"/>
  </si>
  <si>
    <t>案例</t>
    <phoneticPr fontId="5" type="noConversion"/>
  </si>
  <si>
    <r>
      <t>IFERROR（value，value_if_</t>
    </r>
    <r>
      <rPr>
        <sz val="32"/>
        <color rgb="FFFF0000"/>
        <rFont val="微软雅黑"/>
        <family val="2"/>
        <charset val="134"/>
      </rPr>
      <t>error</t>
    </r>
    <r>
      <rPr>
        <sz val="32"/>
        <color theme="1"/>
        <rFont val="微软雅黑"/>
        <family val="2"/>
        <charset val="134"/>
      </rPr>
      <t>）</t>
    </r>
    <phoneticPr fontId="5" type="noConversion"/>
  </si>
  <si>
    <t>1、表达式返回的结果是一个错误</t>
    <phoneticPr fontId="5" type="noConversion"/>
  </si>
  <si>
    <t>2、可做Vlookup函数嵌套应用</t>
    <phoneticPr fontId="5" type="noConversion"/>
  </si>
  <si>
    <t>INDEX函数--查找与引用，比V更好使！</t>
    <phoneticPr fontId="5" type="noConversion"/>
  </si>
  <si>
    <t>IF函数，制作奖金表~</t>
    <phoneticPr fontId="5" type="noConversion"/>
  </si>
  <si>
    <t>IFERROR 函数</t>
    <phoneticPr fontId="5" type="noConversion"/>
  </si>
  <si>
    <t>IF 函数</t>
    <phoneticPr fontId="5" type="noConversion"/>
  </si>
  <si>
    <t>INDEX函数</t>
    <phoneticPr fontId="5" type="noConversion"/>
  </si>
  <si>
    <t>超60天金额</t>
  </si>
  <si>
    <r>
      <t>INDEX（array,row_num“</t>
    </r>
    <r>
      <rPr>
        <sz val="32"/>
        <color rgb="FFFF0000"/>
        <rFont val="微软雅黑"/>
        <family val="2"/>
        <charset val="134"/>
      </rPr>
      <t>行数</t>
    </r>
    <r>
      <rPr>
        <sz val="32"/>
        <color theme="1"/>
        <rFont val="微软雅黑"/>
        <family val="2"/>
        <charset val="134"/>
      </rPr>
      <t>”,column_num“</t>
    </r>
    <r>
      <rPr>
        <sz val="32"/>
        <color rgb="FFFF0000"/>
        <rFont val="微软雅黑"/>
        <family val="2"/>
        <charset val="134"/>
      </rPr>
      <t>列数</t>
    </r>
    <r>
      <rPr>
        <sz val="32"/>
        <color theme="1"/>
        <rFont val="微软雅黑"/>
        <family val="2"/>
        <charset val="134"/>
      </rPr>
      <t>”)</t>
    </r>
    <phoneticPr fontId="5" type="noConversion"/>
  </si>
  <si>
    <t>日期时间函数</t>
    <phoneticPr fontId="15" type="noConversion"/>
  </si>
  <si>
    <t>YEAR</t>
    <phoneticPr fontId="15" type="noConversion"/>
  </si>
  <si>
    <t>计算日期中的年份值</t>
    <phoneticPr fontId="15" type="noConversion"/>
  </si>
  <si>
    <t>函数语法</t>
    <phoneticPr fontId="15" type="noConversion"/>
  </si>
  <si>
    <t>year(serial_number)</t>
    <phoneticPr fontId="15" type="noConversion"/>
  </si>
  <si>
    <t>说明：</t>
    <phoneticPr fontId="15" type="noConversion"/>
  </si>
  <si>
    <r>
      <t>参数：serial_number</t>
    </r>
    <r>
      <rPr>
        <sz val="10"/>
        <rFont val="微软雅黑"/>
        <family val="2"/>
        <charset val="134"/>
      </rPr>
      <t xml:space="preserve">
</t>
    </r>
    <r>
      <rPr>
        <b/>
        <sz val="10"/>
        <rFont val="微软雅黑"/>
        <family val="2"/>
        <charset val="134"/>
      </rPr>
      <t>含义：</t>
    </r>
    <r>
      <rPr>
        <sz val="10"/>
        <rFont val="微软雅黑"/>
        <family val="2"/>
        <charset val="134"/>
      </rPr>
      <t>本函数用来返回指定日期的年份值。该值是一个介于1900-9999之间的整数。
serial_number是指需要返回年份值的日期值。</t>
    </r>
    <phoneticPr fontId="15" type="noConversion"/>
  </si>
  <si>
    <t>实例1</t>
    <phoneticPr fontId="15" type="noConversion"/>
  </si>
  <si>
    <t>MONTH/WEEK</t>
    <phoneticPr fontId="15" type="noConversion"/>
  </si>
  <si>
    <t>计算日期中的月份值</t>
    <phoneticPr fontId="15" type="noConversion"/>
  </si>
  <si>
    <t>month(serial_number)</t>
    <phoneticPr fontId="15" type="noConversion"/>
  </si>
  <si>
    <r>
      <t>参数：serial_number</t>
    </r>
    <r>
      <rPr>
        <sz val="10"/>
        <rFont val="微软雅黑"/>
        <family val="2"/>
        <charset val="134"/>
      </rPr>
      <t xml:space="preserve">
</t>
    </r>
    <r>
      <rPr>
        <b/>
        <sz val="10"/>
        <rFont val="微软雅黑"/>
        <family val="2"/>
        <charset val="134"/>
      </rPr>
      <t>含义：</t>
    </r>
    <r>
      <rPr>
        <sz val="10"/>
        <rFont val="微软雅黑"/>
        <family val="2"/>
        <charset val="134"/>
      </rPr>
      <t>本函数用来返回指定日期的月份值。该值是一个介于1-12之间的整数，1代表一月，12代表十二月。
serial_number是指需要返回月份值的日期值。</t>
    </r>
    <phoneticPr fontId="15" type="noConversion"/>
  </si>
  <si>
    <t>NOW（）</t>
    <phoneticPr fontId="15" type="noConversion"/>
  </si>
  <si>
    <t>返回当前日期与时间</t>
    <phoneticPr fontId="15" type="noConversion"/>
  </si>
  <si>
    <t>now()</t>
    <phoneticPr fontId="15" type="noConversion"/>
  </si>
  <si>
    <r>
      <t>注意：括号中不加任何参数</t>
    </r>
    <r>
      <rPr>
        <b/>
        <sz val="10"/>
        <rFont val="微软雅黑"/>
        <family val="2"/>
        <charset val="134"/>
      </rPr>
      <t xml:space="preserve">
含义：</t>
    </r>
    <r>
      <rPr>
        <sz val="10"/>
        <rFont val="微软雅黑"/>
        <family val="2"/>
        <charset val="134"/>
      </rPr>
      <t>此函数用于返回计算机系统的当前日期与时间，它直接引用系统中的日期与时间。若希望当前的日期时间随着系统的日期时间自动更新，只有执行具有此函数的宏时才可实现自动更新。</t>
    </r>
    <phoneticPr fontId="15" type="noConversion"/>
  </si>
  <si>
    <t>TODAY()</t>
    <phoneticPr fontId="15" type="noConversion"/>
  </si>
  <si>
    <t>返回当前日期</t>
    <phoneticPr fontId="15" type="noConversion"/>
  </si>
  <si>
    <t>函数语法</t>
    <phoneticPr fontId="15" type="noConversion"/>
  </si>
  <si>
    <t>today()</t>
    <phoneticPr fontId="15" type="noConversion"/>
  </si>
  <si>
    <t>说明：</t>
    <phoneticPr fontId="15" type="noConversion"/>
  </si>
  <si>
    <r>
      <t>注意：括号中不加任何参数</t>
    </r>
    <r>
      <rPr>
        <b/>
        <sz val="10"/>
        <rFont val="微软雅黑"/>
        <family val="2"/>
        <charset val="134"/>
      </rPr>
      <t xml:space="preserve">
含义：</t>
    </r>
    <r>
      <rPr>
        <sz val="10"/>
        <rFont val="微软雅黑"/>
        <family val="2"/>
        <charset val="134"/>
      </rPr>
      <t>此函数用于返回系统当前的日期</t>
    </r>
    <phoneticPr fontId="15" type="noConversion"/>
  </si>
  <si>
    <t>实例1</t>
    <phoneticPr fontId="15" type="noConversion"/>
  </si>
  <si>
    <t>文本函数</t>
    <phoneticPr fontId="15" type="noConversion"/>
  </si>
  <si>
    <t>LEN</t>
  </si>
  <si>
    <t>返回单元格内容的字符个数</t>
    <phoneticPr fontId="15" type="noConversion"/>
  </si>
  <si>
    <t>len(text)</t>
    <phoneticPr fontId="15" type="noConversion"/>
  </si>
  <si>
    <r>
      <t>参数：text</t>
    </r>
    <r>
      <rPr>
        <sz val="10"/>
        <rFont val="微软雅黑"/>
        <family val="2"/>
        <charset val="134"/>
      </rPr>
      <t xml:space="preserve">
</t>
    </r>
    <r>
      <rPr>
        <b/>
        <sz val="10"/>
        <rFont val="微软雅黑"/>
        <family val="2"/>
        <charset val="134"/>
      </rPr>
      <t>含义：</t>
    </r>
    <r>
      <rPr>
        <sz val="10"/>
        <rFont val="微软雅黑"/>
        <family val="2"/>
        <charset val="134"/>
      </rPr>
      <t>指定一个单元格或输入一组文字内容后，可利用该函数返回所指定内容的字符个数。</t>
    </r>
    <phoneticPr fontId="15" type="noConversion"/>
  </si>
  <si>
    <t>11分10秒</t>
    <phoneticPr fontId="15" type="noConversion"/>
  </si>
  <si>
    <t>实例2</t>
  </si>
  <si>
    <t>中华人民共和国</t>
    <phoneticPr fontId="15" type="noConversion"/>
  </si>
  <si>
    <t>实例3</t>
  </si>
  <si>
    <t>我爱中华人民共和国</t>
    <phoneticPr fontId="15" type="noConversion"/>
  </si>
  <si>
    <t/>
  </si>
  <si>
    <t>LEFT/RIGHT</t>
    <phoneticPr fontId="5" type="noConversion"/>
  </si>
  <si>
    <t>返回单元格中所需的字符</t>
    <phoneticPr fontId="15" type="noConversion"/>
  </si>
  <si>
    <t>left(text,num_chars)</t>
    <phoneticPr fontId="15" type="noConversion"/>
  </si>
  <si>
    <r>
      <t>参数1：text
参数2：num_chars</t>
    </r>
    <r>
      <rPr>
        <sz val="10"/>
        <rFont val="微软雅黑"/>
        <family val="2"/>
        <charset val="134"/>
      </rPr>
      <t xml:space="preserve">
</t>
    </r>
    <r>
      <rPr>
        <b/>
        <sz val="10"/>
        <rFont val="微软雅黑"/>
        <family val="2"/>
        <charset val="134"/>
      </rPr>
      <t>含义：</t>
    </r>
    <r>
      <rPr>
        <sz val="10"/>
        <rFont val="微软雅黑"/>
        <family val="2"/>
        <charset val="134"/>
      </rPr>
      <t>该函数用于从左边第一个字符开始返回指定个数的字符。若不指定所需的字符个数，则返回第一个字符。Num_chars是指需要返回的字符个数，此值必须大于或等于0，若输入的数值大于指定的字符串个数，则返回整个字符串.</t>
    </r>
    <phoneticPr fontId="15" type="noConversion"/>
  </si>
  <si>
    <t>中国共产党</t>
    <phoneticPr fontId="15" type="noConversion"/>
  </si>
  <si>
    <t>实例4</t>
  </si>
  <si>
    <t>MID</t>
  </si>
  <si>
    <t>从字符串中的返回指定的起始位置和长度的字符</t>
    <phoneticPr fontId="15" type="noConversion"/>
  </si>
  <si>
    <t>mid(text,start_num,num_chars)</t>
    <phoneticPr fontId="15" type="noConversion"/>
  </si>
  <si>
    <r>
      <t>参数1：text
参数2：start_num
参数3：num_chars</t>
    </r>
    <r>
      <rPr>
        <sz val="10"/>
        <rFont val="微软雅黑"/>
        <family val="2"/>
        <charset val="134"/>
      </rPr>
      <t xml:space="preserve">
</t>
    </r>
    <r>
      <rPr>
        <b/>
        <sz val="10"/>
        <rFont val="微软雅黑"/>
        <family val="2"/>
        <charset val="134"/>
      </rPr>
      <t>含义：</t>
    </r>
    <r>
      <rPr>
        <sz val="10"/>
        <rFont val="微软雅黑"/>
        <family val="2"/>
        <charset val="134"/>
      </rPr>
      <t>此函数用于一个单元格或一组字符串中，从指定的起始位置起返回指定长度的字符。Star_num是指字符的起始位置，num_chars是指需要取得字数的个数。</t>
    </r>
    <phoneticPr fontId="15" type="noConversion"/>
  </si>
  <si>
    <t>逻辑信息函数</t>
    <phoneticPr fontId="15" type="noConversion"/>
  </si>
  <si>
    <t>IF</t>
    <phoneticPr fontId="15" type="noConversion"/>
  </si>
  <si>
    <t>执行逻辑测试，并根据结果返回相应的值</t>
    <phoneticPr fontId="15" type="noConversion"/>
  </si>
  <si>
    <t>IF(logical_test,value_if_true)</t>
    <phoneticPr fontId="15" type="noConversion"/>
  </si>
  <si>
    <r>
      <t>参数1：Logical_test</t>
    </r>
    <r>
      <rPr>
        <sz val="10"/>
        <rFont val="微软雅黑"/>
        <family val="2"/>
        <charset val="134"/>
      </rPr>
      <t xml:space="preserve">:逻辑表达式，会返回TRUE或FALSE（以及其他等效数值：0表示FALSE,其他任何值都表示TRUE）。
</t>
    </r>
    <r>
      <rPr>
        <sz val="10"/>
        <color indexed="10"/>
        <rFont val="微软雅黑"/>
        <family val="2"/>
        <charset val="134"/>
      </rPr>
      <t>参数2：Value_if_true</t>
    </r>
    <r>
      <rPr>
        <sz val="10"/>
        <rFont val="微软雅黑"/>
        <family val="2"/>
        <charset val="134"/>
      </rPr>
      <t>：如果logical_test是TRUE则返回数值。</t>
    </r>
    <phoneticPr fontId="15" type="noConversion"/>
  </si>
  <si>
    <t>实例2</t>
    <phoneticPr fontId="15" type="noConversion"/>
  </si>
  <si>
    <t>&amp;</t>
  </si>
  <si>
    <t>合并多个单元格中的数据</t>
    <phoneticPr fontId="15" type="noConversion"/>
  </si>
  <si>
    <t>(number1)＆(number2)</t>
    <phoneticPr fontId="15" type="noConversion"/>
  </si>
  <si>
    <r>
      <t>含义：</t>
    </r>
    <r>
      <rPr>
        <sz val="10"/>
        <rFont val="微软雅黑"/>
        <family val="2"/>
        <charset val="134"/>
      </rPr>
      <t>将多个单元格的数据合并至一个单元格中。</t>
    </r>
    <phoneticPr fontId="15" type="noConversion"/>
  </si>
  <si>
    <t>实例2</t>
    <phoneticPr fontId="15" type="noConversion"/>
  </si>
  <si>
    <t>苹果</t>
    <phoneticPr fontId="15" type="noConversion"/>
  </si>
  <si>
    <t>数学函数</t>
    <phoneticPr fontId="15" type="noConversion"/>
  </si>
  <si>
    <t>SUM</t>
    <phoneticPr fontId="15" type="noConversion"/>
  </si>
  <si>
    <t>快速对单元格区域中所有的数据求和</t>
    <phoneticPr fontId="15" type="noConversion"/>
  </si>
  <si>
    <t>sum(number1,number2，…)</t>
    <phoneticPr fontId="15" type="noConversion"/>
  </si>
  <si>
    <t>此函数用于对指定的多个数据，或者对选取的单元格数据进行汇总求和。</t>
    <phoneticPr fontId="15" type="noConversion"/>
  </si>
  <si>
    <t>SUMIF</t>
    <phoneticPr fontId="15" type="noConversion"/>
  </si>
  <si>
    <t>对选定区域满足条件的单元格相加</t>
    <phoneticPr fontId="15" type="noConversion"/>
  </si>
  <si>
    <t>sumif(range,criteria，[,sum_range])</t>
    <phoneticPr fontId="15" type="noConversion"/>
  </si>
  <si>
    <r>
      <t>参数1：range，要进行计算的区域
参数2：criteria，用数字或是表达式，或文本形式定义的内容
参数3：sum_range，实际求和数字区域</t>
    </r>
    <r>
      <rPr>
        <sz val="10"/>
        <rFont val="微软雅黑"/>
        <family val="2"/>
        <charset val="134"/>
      </rPr>
      <t xml:space="preserve">
</t>
    </r>
    <r>
      <rPr>
        <b/>
        <sz val="10"/>
        <rFont val="微软雅黑"/>
        <family val="2"/>
        <charset val="134"/>
      </rPr>
      <t>含义：</t>
    </r>
    <r>
      <rPr>
        <sz val="10"/>
        <rFont val="微软雅黑"/>
        <family val="2"/>
        <charset val="134"/>
      </rPr>
      <t>对选定区域满足条件的单元格相加汇总求和。</t>
    </r>
    <phoneticPr fontId="15" type="noConversion"/>
  </si>
  <si>
    <t>采销A</t>
    <phoneticPr fontId="15" type="noConversion"/>
  </si>
  <si>
    <t>采销B</t>
    <phoneticPr fontId="15" type="noConversion"/>
  </si>
  <si>
    <t>统计函数</t>
    <phoneticPr fontId="15" type="noConversion"/>
  </si>
  <si>
    <t>AVERAGE</t>
    <phoneticPr fontId="15" type="noConversion"/>
  </si>
  <si>
    <t>计算单元格区域数据的平均值</t>
    <phoneticPr fontId="15" type="noConversion"/>
  </si>
  <si>
    <t>average(number1,number2，…)</t>
    <phoneticPr fontId="15" type="noConversion"/>
  </si>
  <si>
    <r>
      <t>含义：</t>
    </r>
    <r>
      <rPr>
        <sz val="10"/>
        <rFont val="微软雅黑"/>
        <family val="2"/>
        <charset val="134"/>
      </rPr>
      <t>此函数用于对单元各区域中的所有数据计算平均值。</t>
    </r>
    <phoneticPr fontId="15" type="noConversion"/>
  </si>
  <si>
    <t>MAX/MIN</t>
    <phoneticPr fontId="15" type="noConversion"/>
  </si>
  <si>
    <t>求最大值</t>
    <phoneticPr fontId="15" type="noConversion"/>
  </si>
  <si>
    <t>max(number1,number2，…)</t>
    <phoneticPr fontId="15" type="noConversion"/>
  </si>
  <si>
    <r>
      <t>含义：</t>
    </r>
    <r>
      <rPr>
        <sz val="10"/>
        <rFont val="微软雅黑"/>
        <family val="2"/>
        <charset val="134"/>
      </rPr>
      <t>此函数用于返回单元格数据的最大值。</t>
    </r>
    <phoneticPr fontId="15" type="noConversion"/>
  </si>
  <si>
    <t>COUNT</t>
    <phoneticPr fontId="15" type="noConversion"/>
  </si>
  <si>
    <t>计算数值单元格数量</t>
    <phoneticPr fontId="15" type="noConversion"/>
  </si>
  <si>
    <t>count(value1,value2,…)</t>
    <phoneticPr fontId="15" type="noConversion"/>
  </si>
  <si>
    <r>
      <t>含义：</t>
    </r>
    <r>
      <rPr>
        <sz val="10"/>
        <rFont val="微软雅黑"/>
        <family val="2"/>
        <charset val="134"/>
      </rPr>
      <t>此函数用于检测并计算单元格区域内</t>
    </r>
    <r>
      <rPr>
        <sz val="10"/>
        <color rgb="FFFF0000"/>
        <rFont val="微软雅黑"/>
        <family val="2"/>
        <charset val="134"/>
      </rPr>
      <t>含有数字单元格</t>
    </r>
    <r>
      <rPr>
        <sz val="10"/>
        <rFont val="微软雅黑"/>
        <family val="2"/>
        <charset val="134"/>
      </rPr>
      <t>的个数。Value为指定单元格数量，最多为30组。</t>
    </r>
    <phoneticPr fontId="15" type="noConversion"/>
  </si>
  <si>
    <t>北京奥运</t>
    <phoneticPr fontId="15" type="noConversion"/>
  </si>
  <si>
    <t>COUNTA</t>
    <phoneticPr fontId="15" type="noConversion"/>
  </si>
  <si>
    <t>计算非空白单元格的数量</t>
    <phoneticPr fontId="15" type="noConversion"/>
  </si>
  <si>
    <t>counta(value1,value2,…)</t>
    <phoneticPr fontId="15" type="noConversion"/>
  </si>
  <si>
    <r>
      <t>含义：</t>
    </r>
    <r>
      <rPr>
        <sz val="10"/>
        <rFont val="微软雅黑"/>
        <family val="2"/>
        <charset val="134"/>
      </rPr>
      <t>此函数用于检测并计算单元格区域内含有</t>
    </r>
    <r>
      <rPr>
        <sz val="10"/>
        <color rgb="FFFF0000"/>
        <rFont val="微软雅黑"/>
        <family val="2"/>
        <charset val="134"/>
      </rPr>
      <t>非空白单元格</t>
    </r>
    <r>
      <rPr>
        <sz val="10"/>
        <rFont val="微软雅黑"/>
        <family val="2"/>
        <charset val="134"/>
      </rPr>
      <t>的个数。Value为指定单元格数量，最多为30组。</t>
    </r>
    <phoneticPr fontId="15" type="noConversion"/>
  </si>
  <si>
    <t>COUNTIF</t>
    <phoneticPr fontId="15" type="noConversion"/>
  </si>
  <si>
    <t>计算满足条件的单元格数量</t>
    <phoneticPr fontId="15" type="noConversion"/>
  </si>
  <si>
    <t>函数语法</t>
    <phoneticPr fontId="15" type="noConversion"/>
  </si>
  <si>
    <t>countif(range,criteria)</t>
    <phoneticPr fontId="15" type="noConversion"/>
  </si>
  <si>
    <t>说明：</t>
    <phoneticPr fontId="15" type="noConversion"/>
  </si>
  <si>
    <r>
      <t>参数1：range
参数2：criteria</t>
    </r>
    <r>
      <rPr>
        <sz val="10"/>
        <rFont val="微软雅黑"/>
        <family val="2"/>
        <charset val="134"/>
      </rPr>
      <t xml:space="preserve">
</t>
    </r>
    <r>
      <rPr>
        <b/>
        <sz val="10"/>
        <rFont val="微软雅黑"/>
        <family val="2"/>
        <charset val="134"/>
      </rPr>
      <t>含义：</t>
    </r>
    <r>
      <rPr>
        <sz val="10"/>
        <rFont val="微软雅黑"/>
        <family val="2"/>
        <charset val="134"/>
      </rPr>
      <t>此函数用于计算某个区域内满足指定条件的单元格数量。Range是指定的单元格区域，criteria为计算数量的条件。</t>
    </r>
    <phoneticPr fontId="15" type="noConversion"/>
  </si>
  <si>
    <t>实例1</t>
    <phoneticPr fontId="15" type="noConversion"/>
  </si>
  <si>
    <t>梨</t>
    <phoneticPr fontId="15" type="noConversion"/>
  </si>
  <si>
    <t>苹果</t>
    <phoneticPr fontId="15" type="noConversion"/>
  </si>
  <si>
    <t>实例2</t>
    <phoneticPr fontId="15" type="noConversion"/>
  </si>
  <si>
    <t>查找函数</t>
    <phoneticPr fontId="15" type="noConversion"/>
  </si>
  <si>
    <t>VLOOKUP</t>
    <phoneticPr fontId="15" type="noConversion"/>
  </si>
  <si>
    <t>Vlookup进行表查找</t>
    <phoneticPr fontId="15" type="noConversion"/>
  </si>
  <si>
    <t>VLOOKUP(lookup_value,table_array,col_index_num,range_lookup)</t>
    <phoneticPr fontId="15" type="noConversion"/>
  </si>
  <si>
    <r>
      <t>参数1：lookup_value
参数2：table_array
参数3：col_index_num
参数4：range_lookup^</t>
    </r>
    <r>
      <rPr>
        <sz val="10"/>
        <rFont val="微软雅黑"/>
        <family val="2"/>
        <charset val="134"/>
      </rPr>
      <t xml:space="preserve">
</t>
    </r>
    <r>
      <rPr>
        <b/>
        <sz val="10"/>
        <rFont val="微软雅黑"/>
        <family val="2"/>
        <charset val="134"/>
      </rPr>
      <t>含义：</t>
    </r>
    <r>
      <rPr>
        <sz val="10"/>
        <rFont val="微软雅黑"/>
        <family val="2"/>
        <charset val="134"/>
      </rPr>
      <t>Lookup_value代表需要查找的数值；Table_array代表需要在其中查找数据的单元格区域；Col_index_num为在table_array区域中待返回的匹配值的列序号（当Col_index_num为2时,返回table_array第2列中的数值，为3时，返回第3列的值……）；Range_lookup为一逻辑值，如果为TRUE或省略，则返回近似匹配值，也就是说，如果找不到精确匹配值，则返回小于lookup_value的最大数值；如果为FALSE，则返回精确匹配值，如果找不到，则返回错误值#N/A。</t>
    </r>
    <phoneticPr fontId="15" type="noConversion"/>
  </si>
  <si>
    <t>季度业绩评定</t>
    <phoneticPr fontId="15" type="noConversion"/>
  </si>
  <si>
    <t>员工编号</t>
    <phoneticPr fontId="15" type="noConversion"/>
  </si>
  <si>
    <t>员工姓名</t>
    <phoneticPr fontId="15" type="noConversion"/>
  </si>
  <si>
    <t>季度销售额</t>
    <phoneticPr fontId="15" type="noConversion"/>
  </si>
  <si>
    <t>业绩排名</t>
    <phoneticPr fontId="5" type="noConversion"/>
  </si>
  <si>
    <t>季度奖金</t>
    <phoneticPr fontId="15" type="noConversion"/>
  </si>
  <si>
    <t>练习1：奖金设定规则</t>
    <phoneticPr fontId="5" type="noConversion"/>
  </si>
  <si>
    <t>练习2</t>
    <phoneticPr fontId="5" type="noConversion"/>
  </si>
  <si>
    <t>一科室员工业绩完成情况</t>
    <phoneticPr fontId="5" type="noConversion"/>
  </si>
  <si>
    <t>张可</t>
    <phoneticPr fontId="15" type="noConversion"/>
  </si>
  <si>
    <t>季度销售额</t>
    <phoneticPr fontId="5" type="noConversion"/>
  </si>
  <si>
    <t>奖金金额</t>
    <phoneticPr fontId="5" type="noConversion"/>
  </si>
  <si>
    <t>序号</t>
    <phoneticPr fontId="5" type="noConversion"/>
  </si>
  <si>
    <t>姓名</t>
    <phoneticPr fontId="5" type="noConversion"/>
  </si>
  <si>
    <t>销售额</t>
    <phoneticPr fontId="5" type="noConversion"/>
  </si>
  <si>
    <t>奖金</t>
    <phoneticPr fontId="5" type="noConversion"/>
  </si>
  <si>
    <t>李淑</t>
    <phoneticPr fontId="15" type="noConversion"/>
  </si>
  <si>
    <t>大于4000</t>
    <phoneticPr fontId="5" type="noConversion"/>
  </si>
  <si>
    <t>孙广为</t>
    <phoneticPr fontId="15" type="noConversion"/>
  </si>
  <si>
    <t>李虎</t>
    <phoneticPr fontId="15" type="noConversion"/>
  </si>
  <si>
    <t>大于3000，且小于4000</t>
    <phoneticPr fontId="5" type="noConversion"/>
  </si>
  <si>
    <t>孙佳</t>
    <phoneticPr fontId="15" type="noConversion"/>
  </si>
  <si>
    <t>赵栋</t>
    <phoneticPr fontId="15" type="noConversion"/>
  </si>
  <si>
    <t>小于3000</t>
    <phoneticPr fontId="5" type="noConversion"/>
  </si>
  <si>
    <t>孙志</t>
    <phoneticPr fontId="15" type="noConversion"/>
  </si>
  <si>
    <t>王嘉</t>
    <phoneticPr fontId="15" type="noConversion"/>
  </si>
  <si>
    <t>唐周</t>
    <phoneticPr fontId="15" type="noConversion"/>
  </si>
  <si>
    <t>付兵</t>
    <phoneticPr fontId="15" type="noConversion"/>
  </si>
  <si>
    <t>廖华</t>
    <phoneticPr fontId="15" type="noConversion"/>
  </si>
  <si>
    <t>钱钧</t>
    <phoneticPr fontId="15" type="noConversion"/>
  </si>
  <si>
    <t>郑炜</t>
    <phoneticPr fontId="15" type="noConversion"/>
  </si>
  <si>
    <t>王志勇</t>
    <phoneticPr fontId="15" type="noConversion"/>
  </si>
  <si>
    <t>王伟</t>
    <phoneticPr fontId="15" type="noConversion"/>
  </si>
  <si>
    <t>赵允</t>
    <phoneticPr fontId="15" type="noConversion"/>
  </si>
  <si>
    <t>唐锐</t>
    <phoneticPr fontId="15" type="noConversion"/>
  </si>
  <si>
    <t>廖骏</t>
    <phoneticPr fontId="15" type="noConversion"/>
  </si>
  <si>
    <t>朱方华</t>
    <phoneticPr fontId="15" type="noConversion"/>
  </si>
  <si>
    <t>朱永</t>
    <phoneticPr fontId="15" type="noConversion"/>
  </si>
  <si>
    <t>关张华</t>
    <phoneticPr fontId="15" type="noConversion"/>
  </si>
  <si>
    <t>王媛</t>
    <phoneticPr fontId="15" type="noConversion"/>
  </si>
  <si>
    <t>靳祺</t>
    <phoneticPr fontId="15" type="noConversion"/>
  </si>
  <si>
    <t>IFERROR，V不出来有办法！</t>
    <phoneticPr fontId="5" type="noConversion"/>
  </si>
  <si>
    <t>工欲善其事,必先利其器</t>
    <phoneticPr fontId="5" type="noConversion"/>
  </si>
  <si>
    <t>•强大 VBA，初亮相！</t>
  </si>
  <si>
    <t>•图表，原来如此！</t>
    <phoneticPr fontId="5" type="noConversion"/>
  </si>
  <si>
    <t>出库单</t>
    <phoneticPr fontId="17" type="noConversion"/>
  </si>
  <si>
    <t>行号:</t>
    <phoneticPr fontId="11" type="noConversion"/>
  </si>
  <si>
    <t>产品名称</t>
    <phoneticPr fontId="17" type="noConversion"/>
  </si>
  <si>
    <t>出厂日期</t>
    <phoneticPr fontId="17" type="noConversion"/>
  </si>
  <si>
    <t>出厂金额</t>
    <phoneticPr fontId="17" type="noConversion"/>
  </si>
  <si>
    <t>打印开始序号</t>
    <phoneticPr fontId="11" type="noConversion"/>
  </si>
  <si>
    <t>出厂编号</t>
    <phoneticPr fontId="17" type="noConversion"/>
  </si>
  <si>
    <t>商品编号</t>
    <phoneticPr fontId="17" type="noConversion"/>
  </si>
  <si>
    <t>备件条码
/序列号</t>
    <phoneticPr fontId="17" type="noConversion"/>
  </si>
  <si>
    <t>打印结束序号</t>
    <phoneticPr fontId="11" type="noConversion"/>
  </si>
  <si>
    <t>产品详单</t>
    <phoneticPr fontId="15" type="noConversion"/>
  </si>
  <si>
    <t>SN</t>
    <phoneticPr fontId="17" type="noConversion"/>
  </si>
  <si>
    <t>领取人</t>
    <phoneticPr fontId="17" type="noConversion"/>
  </si>
  <si>
    <t>领取台数</t>
    <phoneticPr fontId="17" type="noConversion"/>
  </si>
  <si>
    <t>库房负责人</t>
    <phoneticPr fontId="17" type="noConversion"/>
  </si>
  <si>
    <t>备注</t>
    <phoneticPr fontId="17" type="noConversion"/>
  </si>
  <si>
    <t>序号</t>
    <phoneticPr fontId="5" type="noConversion"/>
  </si>
  <si>
    <t>产品名称</t>
    <phoneticPr fontId="5" type="noConversion"/>
  </si>
  <si>
    <t>出厂编号</t>
    <phoneticPr fontId="5" type="noConversion"/>
  </si>
  <si>
    <t>商品编号</t>
    <phoneticPr fontId="5" type="noConversion"/>
  </si>
  <si>
    <t>产品详单</t>
    <phoneticPr fontId="5" type="noConversion"/>
  </si>
  <si>
    <t>出厂金额</t>
    <phoneticPr fontId="5" type="noConversion"/>
  </si>
  <si>
    <t>台式主机</t>
    <phoneticPr fontId="5" type="noConversion"/>
  </si>
  <si>
    <t>联想（Lenovo）扬天T4900c 台式电脑 (I7-4790 8G 1T 2GB DVDRW WIN7)20英寸</t>
    <phoneticPr fontId="11" type="noConversion"/>
  </si>
  <si>
    <t>投影仪</t>
    <phoneticPr fontId="5" type="noConversion"/>
  </si>
  <si>
    <t>爱普生（EPSON）CB-S04 商务型投影机(HDMI高清接口)</t>
    <phoneticPr fontId="11" type="noConversion"/>
  </si>
  <si>
    <t>•浅析数据分析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</si>
</sst>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¥&quot;#,##0.00;&quot;¥&quot;\-#,##0.00"/>
    <numFmt numFmtId="44" formatCode="_ &quot;¥&quot;* #,##0.00_ ;_ &quot;¥&quot;* \-#,##0.00_ ;_ &quot;¥&quot;* &quot;-&quot;??_ ;_ @_ "/>
    <numFmt numFmtId="176" formatCode="&quot;¥&quot;#,##0.00_);[Red]\(&quot;¥&quot;#,##0.00\)"/>
    <numFmt numFmtId="177" formatCode="0.00_);[Red]\(0.00\)"/>
    <numFmt numFmtId="178" formatCode="0&quot;.&quot;0000&quot;万元&quot;\ "/>
    <numFmt numFmtId="179" formatCode="0000"/>
    <numFmt numFmtId="180" formatCode="&quot;￥&quot;#,##0;&quot;￥&quot;\-#,##0"/>
  </numFmts>
  <fonts count="48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color rgb="FFFFC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rgb="FFFFC000"/>
      <name val="微软雅黑"/>
      <family val="2"/>
      <charset val="134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sz val="11"/>
      <color theme="1"/>
      <name val="宋体"/>
      <family val="2"/>
      <scheme val="minor"/>
    </font>
    <font>
      <sz val="10"/>
      <name val="Times New Roman"/>
      <family val="1"/>
    </font>
    <font>
      <sz val="9"/>
      <name val="宋体"/>
      <family val="3"/>
      <charset val="134"/>
    </font>
    <font>
      <sz val="2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宋体"/>
      <family val="2"/>
      <scheme val="minor"/>
    </font>
    <font>
      <b/>
      <sz val="10"/>
      <color theme="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color theme="1"/>
      <name val="宋体"/>
      <family val="2"/>
      <scheme val="minor"/>
    </font>
    <font>
      <b/>
      <sz val="9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9"/>
      <color theme="0"/>
      <name val="宋体"/>
      <family val="2"/>
      <scheme val="minor"/>
    </font>
    <font>
      <b/>
      <sz val="9"/>
      <color theme="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32"/>
      <color rgb="FF000000"/>
      <name val="微软雅黑"/>
      <family val="2"/>
      <charset val="134"/>
    </font>
    <font>
      <sz val="32"/>
      <color rgb="FFFF000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32"/>
      <color theme="1"/>
      <name val="微软雅黑"/>
      <family val="2"/>
      <charset val="134"/>
    </font>
    <font>
      <b/>
      <sz val="14"/>
      <color theme="0"/>
      <name val="微软雅黑"/>
      <family val="2"/>
      <charset val="134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color indexed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u/>
      <sz val="11"/>
      <color theme="10"/>
      <name val="宋体"/>
      <family val="2"/>
      <scheme val="minor"/>
    </font>
    <font>
      <b/>
      <sz val="20"/>
      <color indexed="10"/>
      <name val="微软雅黑"/>
      <family val="2"/>
      <charset val="134"/>
    </font>
    <font>
      <sz val="12"/>
      <color indexed="9"/>
      <name val="微软雅黑"/>
      <family val="2"/>
      <charset val="134"/>
    </font>
    <font>
      <sz val="18"/>
      <color theme="1"/>
      <name val="微软雅黑"/>
      <family val="2"/>
      <charset val="134"/>
    </font>
    <font>
      <b/>
      <sz val="20"/>
      <color rgb="FF000000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b/>
      <sz val="8"/>
      <color theme="1"/>
      <name val="微软雅黑"/>
      <family val="2"/>
      <charset val="134"/>
    </font>
    <font>
      <sz val="10"/>
      <color indexed="12"/>
      <name val="Arial"/>
      <family val="2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4.9989318521683403E-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rgb="FF002060"/>
      </bottom>
      <diagonal/>
    </border>
    <border>
      <left style="thick">
        <color rgb="FF002060"/>
      </left>
      <right style="thin">
        <color rgb="FF002060"/>
      </right>
      <top style="thick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ck">
        <color rgb="FF002060"/>
      </top>
      <bottom style="thin">
        <color rgb="FF002060"/>
      </bottom>
      <diagonal/>
    </border>
    <border>
      <left style="thin">
        <color rgb="FF002060"/>
      </left>
      <right/>
      <top style="thick">
        <color rgb="FF002060"/>
      </top>
      <bottom style="thin">
        <color rgb="FF002060"/>
      </bottom>
      <diagonal/>
    </border>
    <border>
      <left style="thin">
        <color rgb="FF002060"/>
      </left>
      <right style="thick">
        <color rgb="FF002060"/>
      </right>
      <top style="thick">
        <color rgb="FF002060"/>
      </top>
      <bottom style="thin">
        <color rgb="FF002060"/>
      </bottom>
      <diagonal/>
    </border>
    <border>
      <left style="thick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ck">
        <color rgb="FF002060"/>
      </right>
      <top style="thin">
        <color rgb="FF002060"/>
      </top>
      <bottom style="thin">
        <color rgb="FF002060"/>
      </bottom>
      <diagonal/>
    </border>
    <border>
      <left style="thick">
        <color rgb="FF002060"/>
      </left>
      <right style="thin">
        <color rgb="FF002060"/>
      </right>
      <top style="thin">
        <color rgb="FF002060"/>
      </top>
      <bottom style="thick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ck">
        <color rgb="FF002060"/>
      </bottom>
      <diagonal/>
    </border>
    <border>
      <left style="thin">
        <color rgb="FF002060"/>
      </left>
      <right/>
      <top style="thin">
        <color rgb="FF002060"/>
      </top>
      <bottom style="thick">
        <color rgb="FF002060"/>
      </bottom>
      <diagonal/>
    </border>
    <border>
      <left style="thin">
        <color rgb="FF002060"/>
      </left>
      <right style="thick">
        <color rgb="FF002060"/>
      </right>
      <top style="thin">
        <color rgb="FF002060"/>
      </top>
      <bottom style="thick">
        <color rgb="FF00206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6">
    <xf numFmtId="0" fontId="0" fillId="0" borderId="0"/>
    <xf numFmtId="9" fontId="1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4" fillId="0" borderId="0"/>
    <xf numFmtId="0" fontId="3" fillId="0" borderId="0">
      <alignment vertical="center"/>
    </xf>
    <xf numFmtId="0" fontId="2" fillId="0" borderId="0">
      <alignment vertical="center"/>
    </xf>
    <xf numFmtId="0" fontId="36" fillId="0" borderId="0" applyNumberFormat="0" applyFill="0" applyBorder="0" applyAlignment="0" applyProtection="0"/>
    <xf numFmtId="0" fontId="6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0" fontId="47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6" fillId="0" borderId="0" xfId="0" applyFont="1"/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left" vertical="center" indent="1"/>
    </xf>
    <xf numFmtId="49" fontId="17" fillId="0" borderId="1" xfId="0" applyNumberFormat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14" fontId="17" fillId="0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9" fillId="0" borderId="0" xfId="0" applyFont="1" applyAlignment="1">
      <alignment vertical="center"/>
    </xf>
    <xf numFmtId="0" fontId="9" fillId="0" borderId="0" xfId="0" applyNumberFormat="1" applyFont="1"/>
    <xf numFmtId="44" fontId="17" fillId="0" borderId="1" xfId="0" applyNumberFormat="1" applyFont="1" applyFill="1" applyBorder="1" applyAlignment="1">
      <alignment horizontal="center" vertical="center"/>
    </xf>
    <xf numFmtId="44" fontId="0" fillId="0" borderId="0" xfId="0" applyNumberFormat="1" applyAlignment="1">
      <alignment vertical="center"/>
    </xf>
    <xf numFmtId="0" fontId="17" fillId="0" borderId="1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9" fillId="0" borderId="0" xfId="0" applyNumberFormat="1" applyFont="1" applyAlignment="1">
      <alignment vertical="center"/>
    </xf>
    <xf numFmtId="0" fontId="18" fillId="0" borderId="0" xfId="0" applyNumberFormat="1" applyFont="1"/>
    <xf numFmtId="0" fontId="9" fillId="0" borderId="0" xfId="0" pivotButton="1" applyNumberFormat="1" applyFont="1"/>
    <xf numFmtId="0" fontId="9" fillId="0" borderId="0" xfId="0" applyNumberFormat="1" applyFont="1" applyAlignment="1">
      <alignment horizontal="left"/>
    </xf>
    <xf numFmtId="0" fontId="6" fillId="0" borderId="8" xfId="0" applyFont="1" applyBorder="1" applyAlignment="1">
      <alignment horizontal="left" vertical="center" indent="3"/>
    </xf>
    <xf numFmtId="0" fontId="6" fillId="0" borderId="9" xfId="0" applyFont="1" applyBorder="1" applyAlignment="1">
      <alignment horizontal="left" vertical="center" indent="3"/>
    </xf>
    <xf numFmtId="0" fontId="6" fillId="0" borderId="10" xfId="0" applyFont="1" applyBorder="1" applyAlignment="1">
      <alignment horizontal="left" vertical="center" indent="3"/>
    </xf>
    <xf numFmtId="1" fontId="12" fillId="0" borderId="1" xfId="0" applyNumberFormat="1" applyFont="1" applyBorder="1" applyAlignment="1">
      <alignment vertical="center"/>
    </xf>
    <xf numFmtId="9" fontId="12" fillId="0" borderId="8" xfId="1" applyFont="1" applyBorder="1">
      <alignment vertical="center"/>
    </xf>
    <xf numFmtId="1" fontId="12" fillId="0" borderId="7" xfId="0" applyNumberFormat="1" applyFont="1" applyBorder="1" applyAlignment="1">
      <alignment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  <xf numFmtId="49" fontId="12" fillId="0" borderId="2" xfId="0" applyNumberFormat="1" applyFont="1" applyBorder="1" applyAlignment="1">
      <alignment horizontal="center" vertical="center"/>
    </xf>
    <xf numFmtId="0" fontId="6" fillId="0" borderId="0" xfId="5" applyFont="1">
      <alignment vertical="center"/>
    </xf>
    <xf numFmtId="0" fontId="6" fillId="0" borderId="11" xfId="5" applyFont="1" applyBorder="1" applyAlignment="1">
      <alignment vertical="center"/>
    </xf>
    <xf numFmtId="7" fontId="6" fillId="0" borderId="0" xfId="5" applyNumberFormat="1" applyFont="1">
      <alignment vertical="center"/>
    </xf>
    <xf numFmtId="0" fontId="6" fillId="2" borderId="12" xfId="5" applyFont="1" applyFill="1" applyBorder="1" applyAlignment="1">
      <alignment horizontal="center" vertical="center"/>
    </xf>
    <xf numFmtId="0" fontId="6" fillId="2" borderId="13" xfId="5" applyFont="1" applyFill="1" applyBorder="1" applyAlignment="1">
      <alignment horizontal="center" vertical="center"/>
    </xf>
    <xf numFmtId="0" fontId="6" fillId="2" borderId="14" xfId="5" applyFont="1" applyFill="1" applyBorder="1" applyAlignment="1">
      <alignment horizontal="center" vertical="center"/>
    </xf>
    <xf numFmtId="0" fontId="6" fillId="0" borderId="15" xfId="5" applyFont="1" applyBorder="1" applyAlignment="1">
      <alignment horizontal="center" vertical="center"/>
    </xf>
    <xf numFmtId="0" fontId="6" fillId="0" borderId="1" xfId="5" applyFont="1" applyBorder="1" applyAlignment="1">
      <alignment horizontal="center" vertical="center"/>
    </xf>
    <xf numFmtId="176" fontId="6" fillId="0" borderId="1" xfId="5" applyNumberFormat="1" applyFont="1" applyBorder="1" applyAlignment="1">
      <alignment horizontal="center" vertical="center"/>
    </xf>
    <xf numFmtId="176" fontId="6" fillId="0" borderId="16" xfId="5" applyNumberFormat="1" applyFont="1" applyBorder="1" applyAlignment="1">
      <alignment horizontal="center" vertical="center"/>
    </xf>
    <xf numFmtId="0" fontId="6" fillId="0" borderId="16" xfId="5" applyFont="1" applyBorder="1" applyAlignment="1">
      <alignment horizontal="center" vertical="center"/>
    </xf>
    <xf numFmtId="0" fontId="6" fillId="0" borderId="17" xfId="5" applyFont="1" applyBorder="1" applyAlignment="1">
      <alignment horizontal="center" vertical="center"/>
    </xf>
    <xf numFmtId="0" fontId="6" fillId="0" borderId="18" xfId="5" applyFont="1" applyBorder="1" applyAlignment="1">
      <alignment horizontal="center" vertical="center"/>
    </xf>
    <xf numFmtId="0" fontId="6" fillId="0" borderId="19" xfId="5" applyFont="1" applyBorder="1" applyAlignment="1">
      <alignment horizontal="center" vertical="center"/>
    </xf>
    <xf numFmtId="0" fontId="6" fillId="0" borderId="0" xfId="5" applyFont="1" applyAlignment="1">
      <alignment horizontal="center" vertical="center"/>
    </xf>
    <xf numFmtId="44" fontId="6" fillId="0" borderId="1" xfId="5" applyNumberFormat="1" applyFont="1" applyBorder="1" applyAlignment="1">
      <alignment horizontal="center" vertical="center"/>
    </xf>
    <xf numFmtId="14" fontId="6" fillId="0" borderId="1" xfId="5" applyNumberFormat="1" applyFont="1" applyBorder="1" applyAlignment="1">
      <alignment horizontal="center" vertical="center"/>
    </xf>
    <xf numFmtId="7" fontId="6" fillId="0" borderId="1" xfId="5" applyNumberFormat="1" applyFont="1" applyBorder="1" applyAlignment="1">
      <alignment horizontal="center" vertical="center"/>
    </xf>
    <xf numFmtId="44" fontId="6" fillId="0" borderId="0" xfId="5" applyNumberFormat="1" applyFont="1" applyAlignment="1">
      <alignment horizontal="center" vertical="center"/>
    </xf>
    <xf numFmtId="177" fontId="19" fillId="3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177" fontId="22" fillId="0" borderId="1" xfId="0" applyNumberFormat="1" applyFont="1" applyFill="1" applyBorder="1" applyAlignment="1">
      <alignment horizontal="center" vertical="center"/>
    </xf>
    <xf numFmtId="177" fontId="12" fillId="0" borderId="1" xfId="0" applyNumberFormat="1" applyFont="1" applyBorder="1" applyAlignment="1">
      <alignment horizontal="center" vertical="center"/>
    </xf>
    <xf numFmtId="9" fontId="12" fillId="0" borderId="1" xfId="1" applyFont="1" applyBorder="1" applyAlignment="1">
      <alignment horizontal="center" vertical="center"/>
    </xf>
    <xf numFmtId="177" fontId="23" fillId="0" borderId="1" xfId="0" applyNumberFormat="1" applyFont="1" applyBorder="1" applyAlignment="1">
      <alignment horizontal="center" vertical="center"/>
    </xf>
    <xf numFmtId="0" fontId="24" fillId="0" borderId="0" xfId="0" applyFont="1" applyFill="1" applyAlignment="1">
      <alignment vertical="center"/>
    </xf>
    <xf numFmtId="0" fontId="25" fillId="3" borderId="1" xfId="0" applyFont="1" applyFill="1" applyBorder="1" applyAlignment="1">
      <alignment horizontal="center" vertical="center"/>
    </xf>
    <xf numFmtId="178" fontId="12" fillId="0" borderId="1" xfId="0" applyNumberFormat="1" applyFont="1" applyBorder="1" applyAlignment="1">
      <alignment vertical="center"/>
    </xf>
    <xf numFmtId="0" fontId="26" fillId="4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left" vertical="center" indent="1"/>
    </xf>
    <xf numFmtId="0" fontId="27" fillId="0" borderId="0" xfId="0" applyFont="1" applyAlignment="1">
      <alignment horizontal="left" indent="1"/>
    </xf>
    <xf numFmtId="0" fontId="6" fillId="0" borderId="0" xfId="0" applyFont="1" applyAlignment="1">
      <alignment horizontal="left" vertical="center" indent="3"/>
    </xf>
    <xf numFmtId="0" fontId="29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33" fillId="0" borderId="1" xfId="0" applyFont="1" applyBorder="1" applyAlignment="1">
      <alignment horizontal="center" vertical="center" wrapText="1"/>
    </xf>
    <xf numFmtId="0" fontId="33" fillId="7" borderId="1" xfId="0" applyFont="1" applyFill="1" applyBorder="1" applyAlignment="1">
      <alignment horizontal="center" vertical="center" wrapText="1"/>
    </xf>
    <xf numFmtId="14" fontId="33" fillId="0" borderId="1" xfId="0" applyNumberFormat="1" applyFont="1" applyBorder="1" applyAlignment="1">
      <alignment horizontal="center" vertical="center" wrapText="1"/>
    </xf>
    <xf numFmtId="0" fontId="31" fillId="0" borderId="20" xfId="0" applyFont="1" applyFill="1" applyBorder="1" applyAlignment="1">
      <alignment horizontal="left" vertical="center" wrapText="1"/>
    </xf>
    <xf numFmtId="0" fontId="31" fillId="0" borderId="9" xfId="0" applyFont="1" applyFill="1" applyBorder="1" applyAlignment="1">
      <alignment horizontal="left" vertical="center" wrapText="1"/>
    </xf>
    <xf numFmtId="0" fontId="31" fillId="0" borderId="10" xfId="0" applyFont="1" applyFill="1" applyBorder="1" applyAlignment="1">
      <alignment horizontal="left" vertical="center" wrapText="1"/>
    </xf>
    <xf numFmtId="0" fontId="33" fillId="7" borderId="1" xfId="0" applyNumberFormat="1" applyFont="1" applyFill="1" applyBorder="1" applyAlignment="1">
      <alignment horizontal="center" vertical="center" wrapText="1"/>
    </xf>
    <xf numFmtId="0" fontId="33" fillId="0" borderId="1" xfId="0" applyNumberFormat="1" applyFont="1" applyFill="1" applyBorder="1" applyAlignment="1">
      <alignment vertical="center" wrapText="1"/>
    </xf>
    <xf numFmtId="0" fontId="33" fillId="8" borderId="1" xfId="0" applyNumberFormat="1" applyFont="1" applyFill="1" applyBorder="1" applyAlignment="1">
      <alignment vertical="center" wrapText="1"/>
    </xf>
    <xf numFmtId="0" fontId="33" fillId="9" borderId="1" xfId="0" applyNumberFormat="1" applyFont="1" applyFill="1" applyBorder="1" applyAlignment="1">
      <alignment vertical="center" wrapText="1"/>
    </xf>
    <xf numFmtId="0" fontId="32" fillId="0" borderId="3" xfId="0" applyFont="1" applyFill="1" applyBorder="1" applyAlignment="1">
      <alignment horizontal="center" vertical="center" wrapText="1"/>
    </xf>
    <xf numFmtId="0" fontId="33" fillId="0" borderId="9" xfId="0" applyFont="1" applyFill="1" applyBorder="1" applyAlignment="1">
      <alignment horizontal="center" vertical="center" wrapText="1"/>
    </xf>
    <xf numFmtId="0" fontId="33" fillId="0" borderId="9" xfId="0" applyNumberFormat="1" applyFont="1" applyFill="1" applyBorder="1" applyAlignment="1">
      <alignment horizontal="center" vertical="center" wrapText="1"/>
    </xf>
    <xf numFmtId="0" fontId="33" fillId="0" borderId="10" xfId="0" applyNumberFormat="1" applyFont="1" applyFill="1" applyBorder="1" applyAlignment="1">
      <alignment vertical="center" wrapText="1"/>
    </xf>
    <xf numFmtId="0" fontId="33" fillId="0" borderId="1" xfId="0" applyFont="1" applyFill="1" applyBorder="1" applyAlignment="1">
      <alignment horizontal="center" vertical="center" wrapText="1"/>
    </xf>
    <xf numFmtId="14" fontId="33" fillId="0" borderId="1" xfId="0" applyNumberFormat="1" applyFont="1" applyFill="1" applyBorder="1" applyAlignment="1">
      <alignment vertical="center" wrapText="1"/>
    </xf>
    <xf numFmtId="0" fontId="33" fillId="0" borderId="1" xfId="0" applyFont="1" applyFill="1" applyBorder="1" applyAlignment="1">
      <alignment vertical="center" wrapText="1"/>
    </xf>
    <xf numFmtId="0" fontId="37" fillId="0" borderId="22" xfId="0" applyFont="1" applyBorder="1" applyAlignment="1">
      <alignment horizontal="left" vertical="center" indent="6"/>
    </xf>
    <xf numFmtId="0" fontId="33" fillId="0" borderId="0" xfId="0" applyFont="1"/>
    <xf numFmtId="0" fontId="38" fillId="10" borderId="23" xfId="0" applyFont="1" applyFill="1" applyBorder="1" applyAlignment="1">
      <alignment horizontal="center" vertical="center"/>
    </xf>
    <xf numFmtId="0" fontId="38" fillId="10" borderId="24" xfId="0" applyFont="1" applyFill="1" applyBorder="1" applyAlignment="1">
      <alignment horizontal="center" vertical="center"/>
    </xf>
    <xf numFmtId="0" fontId="38" fillId="10" borderId="25" xfId="0" applyFont="1" applyFill="1" applyBorder="1" applyAlignment="1">
      <alignment horizontal="center" vertical="center"/>
    </xf>
    <xf numFmtId="0" fontId="38" fillId="10" borderId="26" xfId="0" applyFont="1" applyFill="1" applyBorder="1" applyAlignment="1">
      <alignment horizontal="center" vertical="center"/>
    </xf>
    <xf numFmtId="0" fontId="6" fillId="4" borderId="0" xfId="0" applyFont="1" applyFill="1"/>
    <xf numFmtId="179" fontId="33" fillId="0" borderId="27" xfId="0" applyNumberFormat="1" applyFont="1" applyBorder="1" applyAlignment="1">
      <alignment horizontal="center" vertical="center"/>
    </xf>
    <xf numFmtId="0" fontId="33" fillId="0" borderId="28" xfId="0" applyFont="1" applyBorder="1" applyAlignment="1">
      <alignment horizontal="center" vertical="center"/>
    </xf>
    <xf numFmtId="180" fontId="33" fillId="0" borderId="28" xfId="0" applyNumberFormat="1" applyFont="1" applyBorder="1" applyAlignment="1">
      <alignment horizontal="center"/>
    </xf>
    <xf numFmtId="0" fontId="33" fillId="0" borderId="29" xfId="0" applyFont="1" applyBorder="1" applyAlignment="1">
      <alignment horizontal="center" vertical="center"/>
    </xf>
    <xf numFmtId="180" fontId="33" fillId="0" borderId="30" xfId="0" applyNumberFormat="1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179" fontId="33" fillId="0" borderId="31" xfId="0" applyNumberFormat="1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180" fontId="33" fillId="0" borderId="32" xfId="0" applyNumberFormat="1" applyFont="1" applyBorder="1" applyAlignment="1">
      <alignment horizontal="center"/>
    </xf>
    <xf numFmtId="0" fontId="33" fillId="0" borderId="33" xfId="0" applyFont="1" applyBorder="1" applyAlignment="1">
      <alignment horizontal="center" vertical="center"/>
    </xf>
    <xf numFmtId="180" fontId="33" fillId="0" borderId="34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 indent="1"/>
    </xf>
    <xf numFmtId="0" fontId="9" fillId="0" borderId="0" xfId="7" applyFont="1" applyFill="1" applyBorder="1" applyAlignment="1">
      <alignment vertical="center"/>
    </xf>
    <xf numFmtId="0" fontId="26" fillId="0" borderId="0" xfId="0" applyFont="1" applyAlignment="1">
      <alignment horizontal="right" vertical="center"/>
    </xf>
    <xf numFmtId="0" fontId="6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>
      <alignment horizontal="right" vertical="center"/>
    </xf>
    <xf numFmtId="0" fontId="41" fillId="0" borderId="12" xfId="7" applyFont="1" applyFill="1" applyBorder="1" applyAlignment="1">
      <alignment horizontal="justify" vertical="center" wrapText="1"/>
    </xf>
    <xf numFmtId="0" fontId="42" fillId="0" borderId="13" xfId="7" applyFont="1" applyFill="1" applyBorder="1" applyAlignment="1">
      <alignment horizontal="center" vertical="center" wrapText="1"/>
    </xf>
    <xf numFmtId="0" fontId="20" fillId="0" borderId="13" xfId="7" applyFont="1" applyFill="1" applyBorder="1" applyAlignment="1">
      <alignment horizontal="left" vertical="center"/>
    </xf>
    <xf numFmtId="14" fontId="9" fillId="0" borderId="13" xfId="7" applyNumberFormat="1" applyFont="1" applyFill="1" applyBorder="1" applyAlignment="1">
      <alignment horizontal="center" vertical="center"/>
    </xf>
    <xf numFmtId="0" fontId="41" fillId="0" borderId="13" xfId="7" applyFont="1" applyFill="1" applyBorder="1" applyAlignment="1">
      <alignment horizontal="left" vertical="center" wrapText="1"/>
    </xf>
    <xf numFmtId="176" fontId="9" fillId="0" borderId="14" xfId="7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9" fillId="0" borderId="13" xfId="7" applyFont="1" applyFill="1" applyBorder="1" applyAlignment="1">
      <alignment horizontal="center" vertical="center"/>
    </xf>
    <xf numFmtId="0" fontId="43" fillId="0" borderId="13" xfId="7" applyFont="1" applyFill="1" applyBorder="1" applyAlignment="1">
      <alignment horizontal="left" vertical="center" wrapText="1"/>
    </xf>
    <xf numFmtId="0" fontId="9" fillId="0" borderId="14" xfId="7" applyFont="1" applyFill="1" applyBorder="1" applyAlignment="1">
      <alignment vertical="center"/>
    </xf>
    <xf numFmtId="0" fontId="41" fillId="0" borderId="17" xfId="7" applyFont="1" applyFill="1" applyBorder="1" applyAlignment="1">
      <alignment horizontal="justify" vertical="center" wrapText="1"/>
    </xf>
    <xf numFmtId="0" fontId="41" fillId="0" borderId="35" xfId="7" applyFont="1" applyFill="1" applyBorder="1" applyAlignment="1">
      <alignment horizontal="justify" vertical="center" wrapText="1"/>
    </xf>
    <xf numFmtId="0" fontId="41" fillId="0" borderId="18" xfId="7" applyFont="1" applyFill="1" applyBorder="1" applyAlignment="1">
      <alignment vertical="center" wrapText="1"/>
    </xf>
    <xf numFmtId="0" fontId="41" fillId="0" borderId="40" xfId="7" applyFont="1" applyFill="1" applyBorder="1" applyAlignment="1">
      <alignment vertical="center"/>
    </xf>
    <xf numFmtId="0" fontId="41" fillId="11" borderId="41" xfId="7" applyFont="1" applyFill="1" applyBorder="1" applyAlignment="1">
      <alignment vertical="center" wrapText="1"/>
    </xf>
    <xf numFmtId="0" fontId="41" fillId="0" borderId="42" xfId="7" applyFont="1" applyFill="1" applyBorder="1" applyAlignment="1">
      <alignment vertical="center" wrapText="1"/>
    </xf>
    <xf numFmtId="0" fontId="9" fillId="0" borderId="41" xfId="7" applyFont="1" applyFill="1" applyBorder="1" applyAlignment="1">
      <alignment vertical="center"/>
    </xf>
    <xf numFmtId="0" fontId="41" fillId="0" borderId="43" xfId="7" applyFont="1" applyFill="1" applyBorder="1" applyAlignment="1">
      <alignment vertical="center" wrapText="1"/>
    </xf>
    <xf numFmtId="0" fontId="20" fillId="0" borderId="0" xfId="7" applyFont="1" applyFill="1" applyBorder="1" applyAlignment="1">
      <alignment vertical="center"/>
    </xf>
    <xf numFmtId="0" fontId="9" fillId="0" borderId="0" xfId="7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42" fillId="0" borderId="1" xfId="0" applyFont="1" applyFill="1" applyBorder="1" applyAlignment="1">
      <alignment horizontal="center" vertical="center" wrapText="1"/>
    </xf>
    <xf numFmtId="14" fontId="42" fillId="0" borderId="1" xfId="0" applyNumberFormat="1" applyFont="1" applyFill="1" applyBorder="1" applyAlignment="1">
      <alignment horizontal="center" vertical="center" wrapText="1"/>
    </xf>
    <xf numFmtId="0" fontId="32" fillId="0" borderId="8" xfId="0" applyFont="1" applyBorder="1" applyAlignment="1">
      <alignment horizontal="center" vertical="center" wrapText="1"/>
    </xf>
    <xf numFmtId="0" fontId="32" fillId="0" borderId="9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1" fillId="5" borderId="8" xfId="0" applyFont="1" applyFill="1" applyBorder="1" applyAlignment="1">
      <alignment horizontal="left" vertical="center" wrapText="1"/>
    </xf>
    <xf numFmtId="0" fontId="31" fillId="5" borderId="9" xfId="0" applyFont="1" applyFill="1" applyBorder="1" applyAlignment="1">
      <alignment horizontal="left" vertical="center" wrapText="1"/>
    </xf>
    <xf numFmtId="0" fontId="31" fillId="5" borderId="10" xfId="0" applyFont="1" applyFill="1" applyBorder="1" applyAlignment="1">
      <alignment horizontal="left" vertical="center" wrapText="1"/>
    </xf>
    <xf numFmtId="0" fontId="32" fillId="0" borderId="7" xfId="0" applyFont="1" applyBorder="1" applyAlignment="1">
      <alignment horizontal="center" vertical="center" wrapText="1"/>
    </xf>
    <xf numFmtId="0" fontId="32" fillId="0" borderId="21" xfId="0" applyFont="1" applyBorder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33" fillId="6" borderId="1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left" vertical="center" wrapText="1"/>
    </xf>
    <xf numFmtId="0" fontId="33" fillId="0" borderId="1" xfId="0" applyFont="1" applyBorder="1" applyAlignment="1">
      <alignment horizontal="left" vertical="center" wrapText="1"/>
    </xf>
    <xf numFmtId="22" fontId="33" fillId="0" borderId="1" xfId="0" applyNumberFormat="1" applyFont="1" applyFill="1" applyBorder="1" applyAlignment="1">
      <alignment horizontal="center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33" fillId="8" borderId="1" xfId="0" applyNumberFormat="1" applyFon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left" vertical="center" wrapText="1"/>
    </xf>
    <xf numFmtId="0" fontId="33" fillId="6" borderId="8" xfId="0" applyFont="1" applyFill="1" applyBorder="1" applyAlignment="1">
      <alignment horizontal="center" vertical="center" wrapText="1"/>
    </xf>
    <xf numFmtId="0" fontId="33" fillId="6" borderId="9" xfId="0" applyFont="1" applyFill="1" applyBorder="1" applyAlignment="1">
      <alignment horizontal="center" vertical="center" wrapText="1"/>
    </xf>
    <xf numFmtId="0" fontId="33" fillId="6" borderId="10" xfId="0" applyFont="1" applyFill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32" fillId="0" borderId="8" xfId="0" applyFont="1" applyBorder="1" applyAlignment="1">
      <alignment horizontal="left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6" fillId="0" borderId="1" xfId="6" applyBorder="1" applyAlignment="1">
      <alignment horizontal="center" vertical="center" wrapText="1"/>
    </xf>
    <xf numFmtId="0" fontId="33" fillId="4" borderId="4" xfId="0" applyFont="1" applyFill="1" applyBorder="1" applyAlignment="1">
      <alignment horizontal="left"/>
    </xf>
    <xf numFmtId="0" fontId="33" fillId="0" borderId="0" xfId="0" applyFont="1" applyAlignment="1"/>
    <xf numFmtId="0" fontId="16" fillId="0" borderId="0" xfId="5" applyFont="1" applyAlignment="1">
      <alignment horizontal="center" vertical="center"/>
    </xf>
    <xf numFmtId="14" fontId="6" fillId="0" borderId="11" xfId="5" applyNumberFormat="1" applyFont="1" applyBorder="1" applyAlignment="1">
      <alignment horizontal="center" vertical="center"/>
    </xf>
    <xf numFmtId="0" fontId="6" fillId="0" borderId="11" xfId="5" applyFont="1" applyBorder="1" applyAlignment="1">
      <alignment horizontal="center" vertical="center"/>
    </xf>
    <xf numFmtId="0" fontId="6" fillId="0" borderId="0" xfId="5" applyFont="1">
      <alignment vertical="center"/>
    </xf>
    <xf numFmtId="0" fontId="7" fillId="0" borderId="4" xfId="5" applyFont="1" applyBorder="1" applyAlignment="1">
      <alignment horizontal="center" vertical="center"/>
    </xf>
    <xf numFmtId="0" fontId="40" fillId="0" borderId="0" xfId="7" applyFont="1" applyFill="1" applyBorder="1" applyAlignment="1">
      <alignment horizontal="center" vertical="top" wrapText="1"/>
    </xf>
    <xf numFmtId="0" fontId="42" fillId="0" borderId="18" xfId="7" applyFont="1" applyFill="1" applyBorder="1" applyAlignment="1">
      <alignment horizontal="center" vertical="center" wrapText="1"/>
    </xf>
    <xf numFmtId="0" fontId="42" fillId="0" borderId="19" xfId="7" applyFont="1" applyFill="1" applyBorder="1" applyAlignment="1">
      <alignment horizontal="center" vertical="center" wrapText="1"/>
    </xf>
    <xf numFmtId="0" fontId="42" fillId="0" borderId="21" xfId="7" applyFont="1" applyFill="1" applyBorder="1" applyAlignment="1">
      <alignment horizontal="center" vertical="center" wrapText="1"/>
    </xf>
    <xf numFmtId="0" fontId="42" fillId="0" borderId="36" xfId="7" applyFont="1" applyFill="1" applyBorder="1" applyAlignment="1">
      <alignment horizontal="center" vertical="center" wrapText="1"/>
    </xf>
    <xf numFmtId="0" fontId="44" fillId="11" borderId="37" xfId="7" applyNumberFormat="1" applyFont="1" applyFill="1" applyBorder="1" applyAlignment="1" applyProtection="1">
      <alignment horizontal="center" wrapText="1"/>
    </xf>
    <xf numFmtId="0" fontId="44" fillId="11" borderId="38" xfId="7" applyNumberFormat="1" applyFont="1" applyFill="1" applyBorder="1" applyAlignment="1" applyProtection="1">
      <alignment horizontal="center" wrapText="1"/>
    </xf>
    <xf numFmtId="0" fontId="44" fillId="11" borderId="39" xfId="7" applyNumberFormat="1" applyFont="1" applyFill="1" applyBorder="1" applyAlignment="1" applyProtection="1">
      <alignment horizontal="center" wrapText="1"/>
    </xf>
  </cellXfs>
  <cellStyles count="16">
    <cellStyle name="Hyperlink" xfId="8"/>
    <cellStyle name="Normal 2" xfId="3"/>
    <cellStyle name="百分比" xfId="1" builtinId="5"/>
    <cellStyle name="常规" xfId="0" builtinId="0"/>
    <cellStyle name="常规 2" xfId="2"/>
    <cellStyle name="常规 2 2" xfId="7"/>
    <cellStyle name="常规 2 3" xfId="9"/>
    <cellStyle name="常规 3" xfId="4"/>
    <cellStyle name="常规 3 2" xfId="5"/>
    <cellStyle name="常规 4" xfId="10"/>
    <cellStyle name="常规 5" xfId="11"/>
    <cellStyle name="常规 6" xfId="12"/>
    <cellStyle name="常规 7" xfId="13"/>
    <cellStyle name="常规 76" xfId="14"/>
    <cellStyle name="常规 8" xfId="15"/>
    <cellStyle name="超链接" xfId="6" builtinId="8"/>
  </cellStyles>
  <dxfs count="13">
    <dxf>
      <font>
        <strike val="0"/>
        <outline val="0"/>
        <shadow val="0"/>
        <u val="none"/>
        <vertAlign val="baseline"/>
        <sz val="9"/>
        <color theme="1"/>
        <name val="微软雅黑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微软雅黑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微软雅黑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微软雅黑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font>
        <sz val="10"/>
      </font>
    </dxf>
    <dxf>
      <numFmt numFmtId="34" formatCode="_ &quot;¥&quot;* #,##0.00_ ;_ &quot;¥&quot;* \-#,##0.00_ ;_ &quot;¥&quot;* &quot;-&quot;??_ ;_ @_ "/>
    </dxf>
    <dxf>
      <font>
        <name val="微软雅黑"/>
        <scheme val="none"/>
      </font>
    </dxf>
  </dxfs>
  <tableStyles count="0" defaultTableStyle="TableStyleMedium2" defaultPivotStyle="PivotStyleMedium9"/>
  <colors>
    <mruColors>
      <color rgb="FFC404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5824681206884556E-3"/>
          <c:y val="9.2592592592592587E-3"/>
        </c:manualLayout>
      </c:layout>
      <c:overlay val="0"/>
      <c:txPr>
        <a:bodyPr/>
        <a:lstStyle/>
        <a:p>
          <a:pPr>
            <a:defRPr sz="16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27336642258239119"/>
          <c:y val="7.5925925925925911E-2"/>
          <c:w val="0.4958920400436671"/>
          <c:h val="0.77827500729075527"/>
        </c:manualLayout>
      </c:layout>
      <c:pieChart>
        <c:varyColors val="1"/>
        <c:ser>
          <c:idx val="0"/>
          <c:order val="0"/>
          <c:tx>
            <c:strRef>
              <c:f>'案例5-INDEX函数'!$A$8</c:f>
              <c:strCache>
                <c:ptCount val="1"/>
                <c:pt idx="0">
                  <c:v>超60天金额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'案例5-INDEX函数'!$A$10:$D$10</c:f>
              <c:strCache>
                <c:ptCount val="4"/>
                <c:pt idx="0">
                  <c:v>采销A</c:v>
                </c:pt>
                <c:pt idx="1">
                  <c:v>采销B</c:v>
                </c:pt>
                <c:pt idx="2">
                  <c:v>采销C</c:v>
                </c:pt>
                <c:pt idx="3">
                  <c:v>采销D</c:v>
                </c:pt>
              </c:strCache>
            </c:strRef>
          </c:cat>
          <c:val>
            <c:numRef>
              <c:f>'案例5-INDEX函数'!$A$11:$D$11</c:f>
              <c:numCache>
                <c:formatCode>0"."0000"万元"\ </c:formatCode>
                <c:ptCount val="4"/>
                <c:pt idx="0">
                  <c:v>5394584.6870999988</c:v>
                </c:pt>
                <c:pt idx="1">
                  <c:v>8995214.7535999976</c:v>
                </c:pt>
                <c:pt idx="2">
                  <c:v>13601779.778699996</c:v>
                </c:pt>
                <c:pt idx="3">
                  <c:v>6332221.2018999998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2025828629828346"/>
          <c:y val="0.58660943423738698"/>
          <c:w val="0.12255777762292988"/>
          <c:h val="0.3289107611548556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900"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2013</a:t>
            </a:r>
            <a:r>
              <a:rPr lang="zh-CN" sz="1400"/>
              <a:t>年</a:t>
            </a:r>
            <a:r>
              <a:rPr lang="en-US" sz="1400"/>
              <a:t>-2014</a:t>
            </a:r>
            <a:r>
              <a:rPr lang="zh-CN" sz="1400"/>
              <a:t>年各月销售及同比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179356435071166"/>
          <c:y val="0.15919422055639712"/>
          <c:w val="0.77548039975179317"/>
          <c:h val="0.638141682908723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[2]图示例!$B$2</c:f>
              <c:strCache>
                <c:ptCount val="1"/>
                <c:pt idx="0">
                  <c:v>2013年销售额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[2]图示例!$A$3:$A$14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[2]图示例!$B$3:$B$14</c:f>
              <c:numCache>
                <c:formatCode>General</c:formatCode>
                <c:ptCount val="12"/>
                <c:pt idx="0">
                  <c:v>424145.66000000003</c:v>
                </c:pt>
                <c:pt idx="1">
                  <c:v>352620</c:v>
                </c:pt>
                <c:pt idx="2">
                  <c:v>670913</c:v>
                </c:pt>
                <c:pt idx="3">
                  <c:v>897510</c:v>
                </c:pt>
                <c:pt idx="4">
                  <c:v>863692.24</c:v>
                </c:pt>
                <c:pt idx="5">
                  <c:v>1174679.25</c:v>
                </c:pt>
                <c:pt idx="6">
                  <c:v>641091.93000000005</c:v>
                </c:pt>
                <c:pt idx="7">
                  <c:v>742647.14999999991</c:v>
                </c:pt>
                <c:pt idx="8">
                  <c:v>423014</c:v>
                </c:pt>
                <c:pt idx="9">
                  <c:v>339898</c:v>
                </c:pt>
                <c:pt idx="10">
                  <c:v>1267173.2</c:v>
                </c:pt>
                <c:pt idx="11">
                  <c:v>1171179.8</c:v>
                </c:pt>
              </c:numCache>
            </c:numRef>
          </c:val>
        </c:ser>
        <c:ser>
          <c:idx val="1"/>
          <c:order val="1"/>
          <c:tx>
            <c:strRef>
              <c:f>[2]图示例!$C$2</c:f>
              <c:strCache>
                <c:ptCount val="1"/>
                <c:pt idx="0">
                  <c:v>2014年销售额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[2]图示例!$A$3:$A$14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[2]图示例!$C$3:$C$14</c:f>
              <c:numCache>
                <c:formatCode>General</c:formatCode>
                <c:ptCount val="12"/>
                <c:pt idx="0">
                  <c:v>1577050.5</c:v>
                </c:pt>
                <c:pt idx="1">
                  <c:v>2286665.79</c:v>
                </c:pt>
                <c:pt idx="2">
                  <c:v>2537894.5299999998</c:v>
                </c:pt>
                <c:pt idx="3">
                  <c:v>3290114.3800000004</c:v>
                </c:pt>
                <c:pt idx="4">
                  <c:v>4111320.6799999997</c:v>
                </c:pt>
                <c:pt idx="5">
                  <c:v>8575193.9199999999</c:v>
                </c:pt>
                <c:pt idx="6">
                  <c:v>3668535.34</c:v>
                </c:pt>
                <c:pt idx="7">
                  <c:v>5620386.7300000004</c:v>
                </c:pt>
                <c:pt idx="8">
                  <c:v>3517290.33</c:v>
                </c:pt>
                <c:pt idx="9">
                  <c:v>3062034.12</c:v>
                </c:pt>
                <c:pt idx="10">
                  <c:v>12132811.07</c:v>
                </c:pt>
                <c:pt idx="11">
                  <c:v>4717758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226480"/>
        <c:axId val="258227040"/>
      </c:barChart>
      <c:lineChart>
        <c:grouping val="stacked"/>
        <c:varyColors val="0"/>
        <c:ser>
          <c:idx val="2"/>
          <c:order val="2"/>
          <c:tx>
            <c:strRef>
              <c:f>[2]图示例!$D$2</c:f>
              <c:strCache>
                <c:ptCount val="1"/>
                <c:pt idx="0">
                  <c:v>同比净增长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pPr>
              <a:ln w="28575">
                <a:solidFill>
                  <a:srgbClr val="92D050"/>
                </a:solidFill>
              </a:ln>
            </c:spPr>
          </c:marker>
          <c:cat>
            <c:strRef>
              <c:f>[2]图示例!$A$3:$A$14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[2]图示例!$D$3:$D$14</c:f>
              <c:numCache>
                <c:formatCode>General</c:formatCode>
                <c:ptCount val="12"/>
                <c:pt idx="0">
                  <c:v>1.4</c:v>
                </c:pt>
                <c:pt idx="1">
                  <c:v>5.4847875616811299</c:v>
                </c:pt>
                <c:pt idx="2">
                  <c:v>2.7827475842620428</c:v>
                </c:pt>
                <c:pt idx="3">
                  <c:v>2.6658247596127067</c:v>
                </c:pt>
                <c:pt idx="4">
                  <c:v>3.7601685989444569</c:v>
                </c:pt>
                <c:pt idx="5">
                  <c:v>6.3000301316295486</c:v>
                </c:pt>
                <c:pt idx="6">
                  <c:v>4.7223233803613773</c:v>
                </c:pt>
                <c:pt idx="7">
                  <c:v>6.5680445686757176</c:v>
                </c:pt>
                <c:pt idx="8">
                  <c:v>7.3148319677362927</c:v>
                </c:pt>
                <c:pt idx="9">
                  <c:v>8.0086853114757961</c:v>
                </c:pt>
                <c:pt idx="10">
                  <c:v>8.5747061806547062</c:v>
                </c:pt>
                <c:pt idx="11">
                  <c:v>3.0282098444662382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660048"/>
        <c:axId val="258227600"/>
      </c:lineChart>
      <c:catAx>
        <c:axId val="258226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8227040"/>
        <c:crosses val="autoZero"/>
        <c:auto val="1"/>
        <c:lblAlgn val="ctr"/>
        <c:lblOffset val="100"/>
        <c:noMultiLvlLbl val="0"/>
      </c:catAx>
      <c:valAx>
        <c:axId val="2582270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/>
                  <a:t>销售额（元）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72501454939278E-2"/>
              <c:y val="6.0308015973188779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8226480"/>
        <c:crosses val="autoZero"/>
        <c:crossBetween val="between"/>
        <c:dispUnits>
          <c:builtInUnit val="tenThousands"/>
          <c:dispUnitsLbl/>
        </c:dispUnits>
      </c:valAx>
      <c:valAx>
        <c:axId val="258227600"/>
        <c:scaling>
          <c:orientation val="minMax"/>
          <c:max val="1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净增长</a:t>
                </a:r>
              </a:p>
            </c:rich>
          </c:tx>
          <c:layout>
            <c:manualLayout>
              <c:xMode val="edge"/>
              <c:yMode val="edge"/>
              <c:x val="0.90375939849624065"/>
              <c:y val="4.7750477624510915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8660048"/>
        <c:crosses val="max"/>
        <c:crossBetween val="between"/>
        <c:minorUnit val="2"/>
      </c:valAx>
      <c:catAx>
        <c:axId val="258660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822760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42348660784979"/>
          <c:y val="0.1210595162091225"/>
          <c:w val="0.84376675409270629"/>
          <c:h val="0.701775129460168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'案例7-图表'!$B$2</c:f>
              <c:strCache>
                <c:ptCount val="1"/>
                <c:pt idx="0">
                  <c:v>2013年</c:v>
                </c:pt>
              </c:strCache>
            </c:strRef>
          </c:tx>
          <c:spPr>
            <a:solidFill>
              <a:srgbClr val="C4040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'案例7-图表'!$A$3:$A$14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'案例7-图表'!$B$3:$B$14</c:f>
              <c:numCache>
                <c:formatCode>0</c:formatCode>
                <c:ptCount val="12"/>
                <c:pt idx="0">
                  <c:v>424145.66000000003</c:v>
                </c:pt>
                <c:pt idx="1">
                  <c:v>352620</c:v>
                </c:pt>
                <c:pt idx="2">
                  <c:v>670913</c:v>
                </c:pt>
                <c:pt idx="3">
                  <c:v>897510</c:v>
                </c:pt>
                <c:pt idx="4">
                  <c:v>863692.24</c:v>
                </c:pt>
                <c:pt idx="5">
                  <c:v>1174679.25</c:v>
                </c:pt>
                <c:pt idx="6">
                  <c:v>641091.93000000005</c:v>
                </c:pt>
                <c:pt idx="7">
                  <c:v>742647.14999999991</c:v>
                </c:pt>
                <c:pt idx="8">
                  <c:v>423014</c:v>
                </c:pt>
                <c:pt idx="9">
                  <c:v>339898</c:v>
                </c:pt>
                <c:pt idx="10">
                  <c:v>1267173.2</c:v>
                </c:pt>
                <c:pt idx="11">
                  <c:v>1171179.8</c:v>
                </c:pt>
              </c:numCache>
            </c:numRef>
          </c:val>
        </c:ser>
        <c:ser>
          <c:idx val="1"/>
          <c:order val="1"/>
          <c:tx>
            <c:strRef>
              <c:f>'案例7-图表'!$C$2</c:f>
              <c:strCache>
                <c:ptCount val="1"/>
                <c:pt idx="0">
                  <c:v>2014年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'案例7-图表'!$A$3:$A$14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'案例7-图表'!$C$3:$C$14</c:f>
              <c:numCache>
                <c:formatCode>0</c:formatCode>
                <c:ptCount val="12"/>
                <c:pt idx="0">
                  <c:v>1577050.5</c:v>
                </c:pt>
                <c:pt idx="1">
                  <c:v>2286665.79</c:v>
                </c:pt>
                <c:pt idx="2">
                  <c:v>2537894.5299999998</c:v>
                </c:pt>
                <c:pt idx="3">
                  <c:v>3290114.3800000004</c:v>
                </c:pt>
                <c:pt idx="4">
                  <c:v>4111320.6799999997</c:v>
                </c:pt>
                <c:pt idx="5">
                  <c:v>8575193.9199999999</c:v>
                </c:pt>
                <c:pt idx="6">
                  <c:v>3668535.34</c:v>
                </c:pt>
                <c:pt idx="7">
                  <c:v>5620386.7300000004</c:v>
                </c:pt>
                <c:pt idx="8">
                  <c:v>3517290.33</c:v>
                </c:pt>
                <c:pt idx="9">
                  <c:v>3062034.12</c:v>
                </c:pt>
                <c:pt idx="10">
                  <c:v>12132811.07</c:v>
                </c:pt>
                <c:pt idx="11">
                  <c:v>4717758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663408"/>
        <c:axId val="258719200"/>
      </c:barChart>
      <c:catAx>
        <c:axId val="258663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8719200"/>
        <c:crosses val="autoZero"/>
        <c:auto val="1"/>
        <c:lblAlgn val="ctr"/>
        <c:lblOffset val="100"/>
        <c:noMultiLvlLbl val="0"/>
      </c:catAx>
      <c:valAx>
        <c:axId val="2587192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58663408"/>
        <c:crosses val="autoZero"/>
        <c:crossBetween val="between"/>
        <c:dispUnits>
          <c:builtInUnit val="tenThousands"/>
          <c:dispUnitsLbl/>
        </c:dispUnits>
      </c:valAx>
    </c:plotArea>
    <c:legend>
      <c:legendPos val="b"/>
      <c:layout>
        <c:manualLayout>
          <c:xMode val="edge"/>
          <c:yMode val="edge"/>
          <c:x val="0.41246051541569201"/>
          <c:y val="0.90064870552647158"/>
          <c:w val="0.2009329289545766"/>
          <c:h val="6.8695467120663975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10584</xdr:colOff>
      <xdr:row>32</xdr:row>
      <xdr:rowOff>42333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641417" cy="5461000"/>
        </a:xfrm>
        <a:prstGeom prst="rect">
          <a:avLst/>
        </a:prstGeom>
      </xdr:spPr>
    </xdr:pic>
    <xdr:clientData/>
  </xdr:twoCellAnchor>
  <xdr:oneCellAnchor>
    <xdr:from>
      <xdr:col>0</xdr:col>
      <xdr:colOff>478519</xdr:colOff>
      <xdr:row>3</xdr:row>
      <xdr:rowOff>17003</xdr:rowOff>
    </xdr:from>
    <xdr:ext cx="4779129" cy="1280543"/>
    <xdr:sp macro="" textlink="">
      <xdr:nvSpPr>
        <xdr:cNvPr id="4" name="矩形 3"/>
        <xdr:cNvSpPr/>
      </xdr:nvSpPr>
      <xdr:spPr>
        <a:xfrm>
          <a:off x="478519" y="863670"/>
          <a:ext cx="4779129" cy="128054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zh-CN" altLang="en-US" sz="5400" b="1" i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  <a:latin typeface="微软雅黑" panose="020B0503020204020204" pitchFamily="34" charset="-122"/>
              <a:ea typeface="微软雅黑" panose="020B0503020204020204" pitchFamily="34" charset="-122"/>
            </a:rPr>
            <a:t>玩转</a:t>
          </a:r>
          <a:r>
            <a:rPr lang="en-US" altLang="zh-CN" sz="5400" b="1" i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  <a:latin typeface="微软雅黑" panose="020B0503020204020204" pitchFamily="34" charset="-122"/>
              <a:ea typeface="微软雅黑" panose="020B0503020204020204" pitchFamily="34" charset="-122"/>
            </a:rPr>
            <a:t>Excel</a:t>
          </a:r>
          <a:r>
            <a:rPr lang="zh-CN" altLang="en-US" sz="5400" b="1" i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  <a:latin typeface="微软雅黑" panose="020B0503020204020204" pitchFamily="34" charset="-122"/>
              <a:ea typeface="微软雅黑" panose="020B0503020204020204" pitchFamily="34" charset="-122"/>
            </a:rPr>
            <a:t>做表</a:t>
          </a:r>
        </a:p>
      </xdr:txBody>
    </xdr:sp>
    <xdr:clientData/>
  </xdr:oneCellAnchor>
  <xdr:oneCellAnchor>
    <xdr:from>
      <xdr:col>0</xdr:col>
      <xdr:colOff>595690</xdr:colOff>
      <xdr:row>13</xdr:row>
      <xdr:rowOff>45358</xdr:rowOff>
    </xdr:from>
    <xdr:ext cx="1569660" cy="488403"/>
    <xdr:sp macro="" textlink="">
      <xdr:nvSpPr>
        <xdr:cNvPr id="6" name="TextBox 5"/>
        <xdr:cNvSpPr txBox="1"/>
      </xdr:nvSpPr>
      <xdr:spPr>
        <a:xfrm>
          <a:off x="595690" y="2246691"/>
          <a:ext cx="1569660" cy="4884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800" b="1">
              <a:solidFill>
                <a:srgbClr val="FFFF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分享人：王媛</a:t>
          </a:r>
        </a:p>
      </xdr:txBody>
    </xdr:sp>
    <xdr:clientData/>
  </xdr:oneCellAnchor>
  <xdr:oneCellAnchor>
    <xdr:from>
      <xdr:col>0</xdr:col>
      <xdr:colOff>609297</xdr:colOff>
      <xdr:row>18</xdr:row>
      <xdr:rowOff>60475</xdr:rowOff>
    </xdr:from>
    <xdr:ext cx="1688091" cy="1500924"/>
    <xdr:sp macro="" textlink="">
      <xdr:nvSpPr>
        <xdr:cNvPr id="8" name="TextBox 7"/>
        <xdr:cNvSpPr txBox="1"/>
      </xdr:nvSpPr>
      <xdr:spPr>
        <a:xfrm>
          <a:off x="609297" y="3108475"/>
          <a:ext cx="1688091" cy="15009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600">
              <a:solidFill>
                <a:srgbClr val="FFFF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主要内容：</a:t>
          </a:r>
          <a:endParaRPr lang="en-US" altLang="zh-CN" sz="1600">
            <a:solidFill>
              <a:srgbClr val="FFFF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lvl="0"/>
          <a:r>
            <a:rPr lang="en-US" altLang="zh-CN" sz="1600">
              <a:solidFill>
                <a:srgbClr val="FFFF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•  </a:t>
          </a:r>
          <a:r>
            <a:rPr lang="zh-CN" altLang="en-US" sz="1600">
              <a:solidFill>
                <a:srgbClr val="FFFF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函数高级应用</a:t>
          </a:r>
          <a:endParaRPr lang="en-US" altLang="zh-CN" sz="1600">
            <a:solidFill>
              <a:srgbClr val="FFFF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lvl="0"/>
          <a:r>
            <a:rPr lang="zh-CN" altLang="en-US" sz="1600">
              <a:solidFill>
                <a:srgbClr val="FFFF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en-US" altLang="zh-CN" sz="1600">
              <a:solidFill>
                <a:srgbClr val="FFFF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•  </a:t>
          </a:r>
          <a:r>
            <a:rPr lang="zh-CN" altLang="en-US" sz="1600">
              <a:solidFill>
                <a:srgbClr val="FFFF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数据透视表</a:t>
          </a:r>
          <a:endParaRPr lang="en-US" altLang="zh-CN" sz="1600">
            <a:solidFill>
              <a:srgbClr val="FFFF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lvl="0"/>
          <a:endParaRPr lang="zh-CN" altLang="en-US" sz="1600">
            <a:solidFill>
              <a:srgbClr val="FFFF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11</xdr:row>
      <xdr:rowOff>347662</xdr:rowOff>
    </xdr:from>
    <xdr:to>
      <xdr:col>3</xdr:col>
      <xdr:colOff>1123951</xdr:colOff>
      <xdr:row>31</xdr:row>
      <xdr:rowOff>4762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0.71354</cdr:y>
    </cdr:from>
    <cdr:to>
      <cdr:x>0.23053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57388"/>
          <a:ext cx="992505" cy="7858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1000">
              <a:latin typeface="微软雅黑" panose="020B0503020204020204" pitchFamily="34" charset="-122"/>
              <a:ea typeface="微软雅黑" panose="020B0503020204020204" pitchFamily="34" charset="-122"/>
            </a:rPr>
            <a:t>数据源：</a:t>
          </a:r>
          <a:endParaRPr lang="en-US" altLang="zh-CN" sz="1000">
            <a:latin typeface="微软雅黑" panose="020B0503020204020204" pitchFamily="34" charset="-122"/>
            <a:ea typeface="微软雅黑" panose="020B0503020204020204" pitchFamily="34" charset="-122"/>
          </a:endParaRPr>
        </a:p>
        <a:p xmlns:a="http://schemas.openxmlformats.org/drawingml/2006/main">
          <a:r>
            <a:rPr lang="zh-CN" altLang="en-US" sz="1000">
              <a:latin typeface="微软雅黑" panose="020B0503020204020204" pitchFamily="34" charset="-122"/>
              <a:ea typeface="微软雅黑" panose="020B0503020204020204" pitchFamily="34" charset="-122"/>
            </a:rPr>
            <a:t>制表时间：</a:t>
          </a:r>
          <a:endParaRPr lang="en-US" altLang="zh-CN" sz="1000">
            <a:latin typeface="微软雅黑" panose="020B0503020204020204" pitchFamily="34" charset="-122"/>
            <a:ea typeface="微软雅黑" panose="020B0503020204020204" pitchFamily="34" charset="-122"/>
          </a:endParaRPr>
        </a:p>
        <a:p xmlns:a="http://schemas.openxmlformats.org/drawingml/2006/main">
          <a:r>
            <a:rPr lang="zh-CN" altLang="en-US" sz="1000">
              <a:latin typeface="微软雅黑" panose="020B0503020204020204" pitchFamily="34" charset="-122"/>
              <a:ea typeface="微软雅黑" panose="020B0503020204020204" pitchFamily="34" charset="-122"/>
            </a:rPr>
            <a:t>制表人：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11</xdr:col>
      <xdr:colOff>665810</xdr:colOff>
      <xdr:row>6</xdr:row>
      <xdr:rowOff>142752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419100"/>
          <a:ext cx="7523810" cy="980952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6</xdr:col>
      <xdr:colOff>180524</xdr:colOff>
      <xdr:row>22</xdr:row>
      <xdr:rowOff>190136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1885950"/>
          <a:ext cx="3609524" cy="2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12</xdr:col>
      <xdr:colOff>351439</xdr:colOff>
      <xdr:row>39</xdr:row>
      <xdr:rowOff>47253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5238750"/>
          <a:ext cx="7895239" cy="2980953"/>
        </a:xfrm>
        <a:prstGeom prst="rect">
          <a:avLst/>
        </a:prstGeom>
        <a:ln w="3175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4</xdr:col>
      <xdr:colOff>561648</xdr:colOff>
      <xdr:row>52</xdr:row>
      <xdr:rowOff>190188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8591550"/>
          <a:ext cx="2619048" cy="2495238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2</xdr:row>
      <xdr:rowOff>38100</xdr:rowOff>
    </xdr:from>
    <xdr:to>
      <xdr:col>15</xdr:col>
      <xdr:colOff>141659</xdr:colOff>
      <xdr:row>43</xdr:row>
      <xdr:rowOff>84841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325" y="457200"/>
          <a:ext cx="9733334" cy="7076191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45</xdr:row>
      <xdr:rowOff>1</xdr:rowOff>
    </xdr:from>
    <xdr:to>
      <xdr:col>9</xdr:col>
      <xdr:colOff>28575</xdr:colOff>
      <xdr:row>55</xdr:row>
      <xdr:rowOff>38100</xdr:rowOff>
    </xdr:to>
    <xdr:pic>
      <xdr:nvPicPr>
        <xdr:cNvPr id="3" name="Picture 3"/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85800" y="7791451"/>
          <a:ext cx="5514975" cy="1752599"/>
        </a:xfrm>
        <a:prstGeom prst="rect">
          <a:avLst/>
        </a:prstGeom>
        <a:noFill/>
        <a:ln w="3175" cap="flat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 editAs="oneCell">
    <xdr:from>
      <xdr:col>1</xdr:col>
      <xdr:colOff>9525</xdr:colOff>
      <xdr:row>57</xdr:row>
      <xdr:rowOff>47625</xdr:rowOff>
    </xdr:from>
    <xdr:to>
      <xdr:col>12</xdr:col>
      <xdr:colOff>242888</xdr:colOff>
      <xdr:row>70</xdr:row>
      <xdr:rowOff>19050</xdr:rowOff>
    </xdr:to>
    <xdr:pic>
      <xdr:nvPicPr>
        <xdr:cNvPr id="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9934575"/>
          <a:ext cx="7777163" cy="2200275"/>
        </a:xfrm>
        <a:prstGeom prst="rect">
          <a:avLst/>
        </a:prstGeom>
        <a:noFill/>
        <a:ln w="12700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600075</xdr:colOff>
      <xdr:row>71</xdr:row>
      <xdr:rowOff>76200</xdr:rowOff>
    </xdr:from>
    <xdr:to>
      <xdr:col>12</xdr:col>
      <xdr:colOff>147638</xdr:colOff>
      <xdr:row>84</xdr:row>
      <xdr:rowOff>85725</xdr:rowOff>
    </xdr:to>
    <xdr:pic>
      <xdr:nvPicPr>
        <xdr:cNvPr id="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12363450"/>
          <a:ext cx="7777163" cy="223837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</xdr:row>
      <xdr:rowOff>9525</xdr:rowOff>
    </xdr:from>
    <xdr:to>
      <xdr:col>8</xdr:col>
      <xdr:colOff>304800</xdr:colOff>
      <xdr:row>100</xdr:row>
      <xdr:rowOff>161925</xdr:rowOff>
    </xdr:to>
    <xdr:pic>
      <xdr:nvPicPr>
        <xdr:cNvPr id="6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4868525"/>
          <a:ext cx="5105400" cy="255270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50</xdr:row>
      <xdr:rowOff>0</xdr:rowOff>
    </xdr:from>
    <xdr:to>
      <xdr:col>8</xdr:col>
      <xdr:colOff>151279</xdr:colOff>
      <xdr:row>70</xdr:row>
      <xdr:rowOff>17089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190500</xdr:rowOff>
    </xdr:from>
    <xdr:to>
      <xdr:col>8</xdr:col>
      <xdr:colOff>561976</xdr:colOff>
      <xdr:row>32</xdr:row>
      <xdr:rowOff>152400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114300</xdr:colOff>
      <xdr:row>33</xdr:row>
      <xdr:rowOff>19050</xdr:rowOff>
    </xdr:from>
    <xdr:to>
      <xdr:col>7</xdr:col>
      <xdr:colOff>565562</xdr:colOff>
      <xdr:row>49</xdr:row>
      <xdr:rowOff>66676</xdr:rowOff>
    </xdr:to>
    <xdr:pic>
      <xdr:nvPicPr>
        <xdr:cNvPr id="8" name="chart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24150" y="6934200"/>
          <a:ext cx="3470687" cy="3400426"/>
        </a:xfrm>
        <a:prstGeom prst="rect">
          <a:avLst/>
        </a:prstGeom>
      </xdr:spPr>
    </xdr:pic>
    <xdr:clientData/>
  </xdr:twoCellAnchor>
  <xdr:oneCellAnchor>
    <xdr:from>
      <xdr:col>0</xdr:col>
      <xdr:colOff>209550</xdr:colOff>
      <xdr:row>16</xdr:row>
      <xdr:rowOff>47625</xdr:rowOff>
    </xdr:from>
    <xdr:ext cx="641842" cy="334451"/>
    <xdr:sp macro="" textlink="">
      <xdr:nvSpPr>
        <xdr:cNvPr id="11" name="TextBox 10"/>
        <xdr:cNvSpPr txBox="1"/>
      </xdr:nvSpPr>
      <xdr:spPr>
        <a:xfrm>
          <a:off x="209550" y="3400425"/>
          <a:ext cx="641842" cy="3344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单位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元</a:t>
          </a:r>
        </a:p>
      </xdr:txBody>
    </xdr:sp>
    <xdr:clientData/>
  </xdr:one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0.89072</cdr:y>
    </cdr:from>
    <cdr:to>
      <cdr:x>0.2127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748212"/>
          <a:ext cx="1375410" cy="459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来源：京东</a:t>
          </a:r>
          <a:r>
            <a:rPr lang="en-US" altLang="zh-CN" sz="700">
              <a:latin typeface="微软雅黑" panose="020B0503020204020204" pitchFamily="34" charset="-122"/>
              <a:ea typeface="微软雅黑" panose="020B0503020204020204" pitchFamily="34" charset="-122"/>
            </a:rPr>
            <a:t>ERP</a:t>
          </a:r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系统</a:t>
          </a:r>
          <a:endParaRPr lang="en-US" altLang="zh-CN" sz="700">
            <a:latin typeface="微软雅黑" panose="020B0503020204020204" pitchFamily="34" charset="-122"/>
            <a:ea typeface="微软雅黑" panose="020B0503020204020204" pitchFamily="34" charset="-122"/>
          </a:endParaRPr>
        </a:p>
        <a:p xmlns:a="http://schemas.openxmlformats.org/drawingml/2006/main"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日期：</a:t>
          </a:r>
          <a:r>
            <a:rPr lang="en-US" altLang="zh-CN" sz="700">
              <a:latin typeface="微软雅黑" panose="020B0503020204020204" pitchFamily="34" charset="-122"/>
              <a:ea typeface="微软雅黑" panose="020B0503020204020204" pitchFamily="34" charset="-122"/>
            </a:rPr>
            <a:t>2016</a:t>
          </a:r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年</a:t>
          </a:r>
          <a:r>
            <a:rPr lang="en-US" altLang="zh-CN" sz="700"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月</a:t>
          </a:r>
          <a:r>
            <a:rPr lang="en-US" altLang="zh-CN" sz="700">
              <a:latin typeface="微软雅黑" panose="020B0503020204020204" pitchFamily="34" charset="-122"/>
              <a:ea typeface="微软雅黑" panose="020B0503020204020204" pitchFamily="34" charset="-122"/>
            </a:rPr>
            <a:t>30</a:t>
          </a:r>
        </a:p>
        <a:p xmlns:a="http://schemas.openxmlformats.org/drawingml/2006/main"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制表人：王媛日</a:t>
          </a:r>
          <a:endParaRPr lang="en-US" altLang="zh-CN" sz="700">
            <a:latin typeface="微软雅黑" panose="020B0503020204020204" pitchFamily="34" charset="-122"/>
            <a:ea typeface="微软雅黑" panose="020B0503020204020204" pitchFamily="34" charset="-122"/>
          </a:endParaRPr>
        </a:p>
        <a:p xmlns:a="http://schemas.openxmlformats.org/drawingml/2006/main">
          <a:endParaRPr lang="zh-CN" altLang="en-US" sz="700">
            <a:latin typeface="微软雅黑" panose="020B0503020204020204" pitchFamily="34" charset="-122"/>
            <a:ea typeface="微软雅黑" panose="020B0503020204020204" pitchFamily="34" charset="-122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0.39695</cdr:x>
      <cdr:y>0.00967</cdr:y>
    </cdr:from>
    <cdr:to>
      <cdr:x>0.62604</cdr:x>
      <cdr:y>0.08378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9866" y="34071"/>
          <a:ext cx="1575434" cy="2612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2014</a:t>
          </a:r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年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-2015</a:t>
          </a:r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年销售额</a:t>
          </a:r>
        </a:p>
      </cdr:txBody>
    </cdr:sp>
  </cdr:relSizeAnchor>
  <cdr:relSizeAnchor xmlns:cdr="http://schemas.openxmlformats.org/drawingml/2006/chartDrawing">
    <cdr:from>
      <cdr:x>0</cdr:x>
      <cdr:y>0.85619</cdr:y>
    </cdr:from>
    <cdr:to>
      <cdr:x>0.2</cdr:x>
      <cdr:y>0.98668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0" y="3017429"/>
          <a:ext cx="1375410" cy="459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来源：京东</a:t>
          </a:r>
          <a:r>
            <a:rPr lang="en-US" altLang="zh-CN" sz="700">
              <a:latin typeface="微软雅黑" panose="020B0503020204020204" pitchFamily="34" charset="-122"/>
              <a:ea typeface="微软雅黑" panose="020B0503020204020204" pitchFamily="34" charset="-122"/>
            </a:rPr>
            <a:t>ERP</a:t>
          </a:r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系统</a:t>
          </a:r>
          <a:endParaRPr lang="en-US" altLang="zh-CN" sz="700">
            <a:latin typeface="微软雅黑" panose="020B0503020204020204" pitchFamily="34" charset="-122"/>
            <a:ea typeface="微软雅黑" panose="020B0503020204020204" pitchFamily="34" charset="-122"/>
          </a:endParaRPr>
        </a:p>
        <a:p xmlns:a="http://schemas.openxmlformats.org/drawingml/2006/main"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日期：</a:t>
          </a:r>
          <a:r>
            <a:rPr lang="en-US" altLang="zh-CN" sz="700">
              <a:latin typeface="微软雅黑" panose="020B0503020204020204" pitchFamily="34" charset="-122"/>
              <a:ea typeface="微软雅黑" panose="020B0503020204020204" pitchFamily="34" charset="-122"/>
            </a:rPr>
            <a:t>2016</a:t>
          </a:r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年</a:t>
          </a:r>
          <a:r>
            <a:rPr lang="en-US" altLang="zh-CN" sz="700"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月</a:t>
          </a:r>
          <a:r>
            <a:rPr lang="en-US" altLang="zh-CN" sz="700">
              <a:latin typeface="微软雅黑" panose="020B0503020204020204" pitchFamily="34" charset="-122"/>
              <a:ea typeface="微软雅黑" panose="020B0503020204020204" pitchFamily="34" charset="-122"/>
            </a:rPr>
            <a:t>30</a:t>
          </a:r>
        </a:p>
        <a:p xmlns:a="http://schemas.openxmlformats.org/drawingml/2006/main">
          <a:r>
            <a:rPr lang="zh-CN" altLang="en-US" sz="700">
              <a:latin typeface="微软雅黑" panose="020B0503020204020204" pitchFamily="34" charset="-122"/>
              <a:ea typeface="微软雅黑" panose="020B0503020204020204" pitchFamily="34" charset="-122"/>
            </a:rPr>
            <a:t>制表人：王媛日</a:t>
          </a:r>
          <a:endParaRPr lang="en-US" altLang="zh-CN" sz="700">
            <a:latin typeface="微软雅黑" panose="020B0503020204020204" pitchFamily="34" charset="-122"/>
            <a:ea typeface="微软雅黑" panose="020B0503020204020204" pitchFamily="34" charset="-122"/>
          </a:endParaRPr>
        </a:p>
        <a:p xmlns:a="http://schemas.openxmlformats.org/drawingml/2006/main">
          <a:endParaRPr lang="zh-CN" altLang="en-US" sz="700">
            <a:latin typeface="微软雅黑" panose="020B0503020204020204" pitchFamily="34" charset="-122"/>
            <a:ea typeface="微软雅黑" panose="020B0503020204020204" pitchFamily="34" charset="-122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2</xdr:row>
          <xdr:rowOff>142875</xdr:rowOff>
        </xdr:from>
        <xdr:to>
          <xdr:col>8</xdr:col>
          <xdr:colOff>390525</xdr:colOff>
          <xdr:row>3</xdr:row>
          <xdr:rowOff>200025</xdr:rowOff>
        </xdr:to>
        <xdr:sp macro="" textlink="">
          <xdr:nvSpPr>
            <xdr:cNvPr id="54273" name="CommandButton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1</xdr:row>
          <xdr:rowOff>76200</xdr:rowOff>
        </xdr:from>
        <xdr:to>
          <xdr:col>9</xdr:col>
          <xdr:colOff>752475</xdr:colOff>
          <xdr:row>2</xdr:row>
          <xdr:rowOff>171450</xdr:rowOff>
        </xdr:to>
        <xdr:sp macro="" textlink="">
          <xdr:nvSpPr>
            <xdr:cNvPr id="65537" name="CommandButton2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228600</xdr:colOff>
          <xdr:row>8</xdr:row>
          <xdr:rowOff>0</xdr:rowOff>
        </xdr:to>
        <xdr:sp macro="" textlink="">
          <xdr:nvSpPr>
            <xdr:cNvPr id="36866" name="Object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ork%20experience\JD%20doc\&#32467;&#31639;&#20013;&#24515;&#20869;&#37096;&#22521;&#35757;&#35838;&#31243;\excel\Excel2007&#65288;&#20140;&#19996;&#21830;&#22478;&#65289;\Excel2007&#65288;&#20140;&#19996;&#21830;&#22478;&#65289;\&#20989;&#25968;&#23454;&#2036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360data\&#37325;&#35201;&#25968;&#25454;\&#26700;&#38754;\&#38771;&#31098;&#21733;\&#26700;&#38754;\excel&#22522;&#30784;&#21151;&#33021;&#22521;&#35757;--&#23478;&#30005;&#20107;&#19994;&#37096;-11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目录"/>
      <sheetName val="函数列表"/>
      <sheetName val="数组技术"/>
      <sheetName val="分列技术"/>
      <sheetName val="日期时间函数实例1"/>
      <sheetName val="日期时间函数实例2"/>
      <sheetName val="IF函数应用"/>
      <sheetName val="IF函数嵌套应用"/>
      <sheetName val="And与Or函数应用"/>
      <sheetName val="LEFT,RIGHT"/>
      <sheetName val="Vlookup函数精确与模糊查找"/>
      <sheetName val="会计科目表"/>
      <sheetName val="Vlookup查找练习"/>
      <sheetName val="index和match"/>
      <sheetName val="COUNTIF-函数条件"/>
      <sheetName val="SUMIF函数实例"/>
      <sheetName val="SUMIF-对数据区域判断并求和"/>
      <sheetName val="offset函数定义"/>
      <sheetName val="offset函数实例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">
          <cell r="A1">
            <v>0</v>
          </cell>
        </row>
        <row r="2">
          <cell r="A2" t="str">
            <v>1、日销量走势分析</v>
          </cell>
        </row>
        <row r="3">
          <cell r="A3">
            <v>38721</v>
          </cell>
        </row>
        <row r="4">
          <cell r="A4">
            <v>38722</v>
          </cell>
        </row>
        <row r="5">
          <cell r="A5">
            <v>38723</v>
          </cell>
        </row>
        <row r="6">
          <cell r="A6">
            <v>38724</v>
          </cell>
        </row>
        <row r="7">
          <cell r="A7">
            <v>38725</v>
          </cell>
        </row>
        <row r="8">
          <cell r="A8">
            <v>38726</v>
          </cell>
        </row>
        <row r="9">
          <cell r="A9">
            <v>38727</v>
          </cell>
        </row>
        <row r="10">
          <cell r="A10">
            <v>38728</v>
          </cell>
        </row>
        <row r="11">
          <cell r="A11">
            <v>38729</v>
          </cell>
        </row>
        <row r="12">
          <cell r="A12">
            <v>38730</v>
          </cell>
        </row>
        <row r="13">
          <cell r="A13">
            <v>38731</v>
          </cell>
        </row>
        <row r="14">
          <cell r="A14">
            <v>38732</v>
          </cell>
        </row>
        <row r="15">
          <cell r="A15">
            <v>38733</v>
          </cell>
        </row>
        <row r="16">
          <cell r="A16">
            <v>38734</v>
          </cell>
        </row>
        <row r="17">
          <cell r="A17">
            <v>38735</v>
          </cell>
        </row>
        <row r="18">
          <cell r="A18">
            <v>38736</v>
          </cell>
        </row>
        <row r="19">
          <cell r="A19">
            <v>38737</v>
          </cell>
        </row>
        <row r="20">
          <cell r="A20">
            <v>38738</v>
          </cell>
        </row>
        <row r="21">
          <cell r="A21">
            <v>38739</v>
          </cell>
        </row>
        <row r="22">
          <cell r="A22">
            <v>38740</v>
          </cell>
        </row>
        <row r="23">
          <cell r="A23">
            <v>38741</v>
          </cell>
        </row>
        <row r="24">
          <cell r="A24">
            <v>38742</v>
          </cell>
        </row>
        <row r="25">
          <cell r="A25">
            <v>38743</v>
          </cell>
        </row>
        <row r="26">
          <cell r="A26">
            <v>38744</v>
          </cell>
        </row>
        <row r="27">
          <cell r="A27">
            <v>38745</v>
          </cell>
        </row>
        <row r="28">
          <cell r="A28">
            <v>38746</v>
          </cell>
        </row>
        <row r="29">
          <cell r="A29">
            <v>38747</v>
          </cell>
        </row>
        <row r="30">
          <cell r="A30">
            <v>38748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常用快捷键"/>
      <sheetName val="常用快捷键1"/>
      <sheetName val="常用功能"/>
      <sheetName val="基础公式"/>
      <sheetName val="vlookup示例"/>
      <sheetName val="IF嵌套函数"/>
      <sheetName val="透视表示例"/>
      <sheetName val="图示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2013年销售额</v>
          </cell>
          <cell r="C2" t="str">
            <v>2014年销售额</v>
          </cell>
          <cell r="D2" t="str">
            <v>同比净增长</v>
          </cell>
        </row>
        <row r="3">
          <cell r="A3" t="str">
            <v>1月</v>
          </cell>
          <cell r="B3">
            <v>424145.66000000003</v>
          </cell>
          <cell r="C3">
            <v>1577050.5</v>
          </cell>
          <cell r="D3">
            <v>1.4</v>
          </cell>
        </row>
        <row r="4">
          <cell r="A4" t="str">
            <v>2月</v>
          </cell>
          <cell r="B4">
            <v>352620</v>
          </cell>
          <cell r="C4">
            <v>2286665.79</v>
          </cell>
          <cell r="D4">
            <v>5.4847875616811299</v>
          </cell>
        </row>
        <row r="5">
          <cell r="A5" t="str">
            <v>3月</v>
          </cell>
          <cell r="B5">
            <v>670913</v>
          </cell>
          <cell r="C5">
            <v>2537894.5299999998</v>
          </cell>
          <cell r="D5">
            <v>2.7827475842620428</v>
          </cell>
        </row>
        <row r="6">
          <cell r="A6" t="str">
            <v>4月</v>
          </cell>
          <cell r="B6">
            <v>897510</v>
          </cell>
          <cell r="C6">
            <v>3290114.3800000004</v>
          </cell>
          <cell r="D6">
            <v>2.6658247596127067</v>
          </cell>
        </row>
        <row r="7">
          <cell r="A7" t="str">
            <v>5月</v>
          </cell>
          <cell r="B7">
            <v>863692.24</v>
          </cell>
          <cell r="C7">
            <v>4111320.6799999997</v>
          </cell>
          <cell r="D7">
            <v>3.7601685989444569</v>
          </cell>
        </row>
        <row r="8">
          <cell r="A8" t="str">
            <v>6月</v>
          </cell>
          <cell r="B8">
            <v>1174679.25</v>
          </cell>
          <cell r="C8">
            <v>8575193.9199999999</v>
          </cell>
          <cell r="D8">
            <v>6.3000301316295486</v>
          </cell>
        </row>
        <row r="9">
          <cell r="A9" t="str">
            <v>7月</v>
          </cell>
          <cell r="B9">
            <v>641091.93000000005</v>
          </cell>
          <cell r="C9">
            <v>3668535.34</v>
          </cell>
          <cell r="D9">
            <v>4.7223233803613773</v>
          </cell>
        </row>
        <row r="10">
          <cell r="A10" t="str">
            <v>8月</v>
          </cell>
          <cell r="B10">
            <v>742647.14999999991</v>
          </cell>
          <cell r="C10">
            <v>5620386.7300000004</v>
          </cell>
          <cell r="D10">
            <v>6.5680445686757176</v>
          </cell>
        </row>
        <row r="11">
          <cell r="A11" t="str">
            <v>9月</v>
          </cell>
          <cell r="B11">
            <v>423014</v>
          </cell>
          <cell r="C11">
            <v>3517290.33</v>
          </cell>
          <cell r="D11">
            <v>7.3148319677362927</v>
          </cell>
        </row>
        <row r="12">
          <cell r="A12" t="str">
            <v>10月</v>
          </cell>
          <cell r="B12">
            <v>339898</v>
          </cell>
          <cell r="C12">
            <v>3062034.12</v>
          </cell>
          <cell r="D12">
            <v>8.0086853114757961</v>
          </cell>
        </row>
        <row r="13">
          <cell r="A13" t="str">
            <v>11月</v>
          </cell>
          <cell r="B13">
            <v>1267173.2</v>
          </cell>
          <cell r="C13">
            <v>12132811.07</v>
          </cell>
          <cell r="D13">
            <v>8.5747061806547062</v>
          </cell>
        </row>
        <row r="14">
          <cell r="A14" t="str">
            <v>12月</v>
          </cell>
          <cell r="B14">
            <v>1171179.8</v>
          </cell>
          <cell r="C14">
            <v>4717758</v>
          </cell>
          <cell r="D14">
            <v>3.0282098444662382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12298;Excel&#23567;&#30333;&#29677;-&#31532;&#20108;&#33410;&#12299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2520.621340277779" createdVersion="4" refreshedVersion="4" minRefreshableVersion="3" recordCount="119">
  <cacheSource type="worksheet">
    <worksheetSource ref="A1:J1048576" sheet="案例6-数据源" r:id="rId2"/>
  </cacheSource>
  <cacheFields count="10">
    <cacheField name="序号" numFmtId="0">
      <sharedItems containsString="0" containsBlank="1" containsNumber="1" containsInteger="1" minValue="1" maxValue="24"/>
    </cacheField>
    <cacheField name="员工工号" numFmtId="0">
      <sharedItems containsBlank="1"/>
    </cacheField>
    <cacheField name="日期" numFmtId="0">
      <sharedItems containsNonDate="0" containsDate="1" containsString="0" containsBlank="1" minDate="2014-02-06T00:00:00" maxDate="2015-12-14T00:00:00" count="23">
        <d v="2015-06-09T00:00:00"/>
        <d v="2015-08-10T00:00:00"/>
        <d v="2014-06-09T00:00:00"/>
        <d v="2014-08-10T00:00:00"/>
        <d v="2015-02-06T00:00:00"/>
        <d v="2015-04-06T00:00:00"/>
        <d v="2015-06-08T00:00:00"/>
        <d v="2014-02-06T00:00:00"/>
        <d v="2014-04-06T00:00:00"/>
        <d v="2014-06-08T00:00:00"/>
        <d v="2015-05-08T00:00:00"/>
        <d v="2015-09-10T00:00:00"/>
        <d v="2015-12-13T00:00:00"/>
        <d v="2014-05-08T00:00:00"/>
        <d v="2014-09-10T00:00:00"/>
        <d v="2014-12-13T00:00:00"/>
        <d v="2015-11-12T00:00:00"/>
        <d v="2014-11-12T00:00:00"/>
        <d v="2015-07-10T00:00:00"/>
        <d v="2015-10-11T00:00:00"/>
        <d v="2014-07-10T00:00:00"/>
        <d v="2014-10-11T00:00:00"/>
        <m/>
      </sharedItems>
    </cacheField>
    <cacheField name="销售部门" numFmtId="0">
      <sharedItems containsBlank="1" count="7">
        <s v="2部"/>
        <s v="1部"/>
        <s v="3部"/>
        <m/>
        <s v="二部" u="1"/>
        <s v="三部" u="1"/>
        <s v="一部" u="1"/>
      </sharedItems>
    </cacheField>
    <cacheField name="销售人员" numFmtId="0">
      <sharedItems containsBlank="1" count="7">
        <s v="江开"/>
        <s v="张三"/>
        <s v="李四"/>
        <s v="王五"/>
        <s v="李珊"/>
        <s v="徐七"/>
        <m/>
      </sharedItems>
    </cacheField>
    <cacheField name="产品名称" numFmtId="0">
      <sharedItems containsBlank="1" count="10">
        <s v="A品牌"/>
        <s v="B品牌"/>
        <s v="C品牌"/>
        <s v="D品牌"/>
        <m/>
        <s v="创为" u="1"/>
        <s v="康佳" u="1"/>
        <s v="TCL" u="1"/>
        <s v="长虹" u="1"/>
        <s v="海尔" u="1"/>
      </sharedItems>
    </cacheField>
    <cacheField name="单价" numFmtId="0">
      <sharedItems containsString="0" containsBlank="1" containsNumber="1" containsInteger="1" minValue="2500" maxValue="4100"/>
    </cacheField>
    <cacheField name="数量" numFmtId="0">
      <sharedItems containsString="0" containsBlank="1" containsNumber="1" containsInteger="1" minValue="1" maxValue="8" count="9">
        <n v="2"/>
        <n v="4"/>
        <n v="5"/>
        <n v="7"/>
        <n v="1"/>
        <n v="6"/>
        <n v="3"/>
        <n v="8"/>
        <m/>
      </sharedItems>
    </cacheField>
    <cacheField name="销售额" numFmtId="44">
      <sharedItems containsString="0" containsBlank="1" containsNumber="1" containsInteger="1" minValue="3080" maxValue="28640"/>
    </cacheField>
    <cacheField name="年度" numFmtId="0">
      <sharedItems containsString="0" containsBlank="1" containsNumber="1" containsInteger="1" minValue="2014" maxValue="20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9">
  <r>
    <n v="5"/>
    <s v="09705"/>
    <x v="0"/>
    <x v="0"/>
    <x v="0"/>
    <x v="0"/>
    <n v="3100"/>
    <x v="0"/>
    <n v="6200"/>
    <n v="2015"/>
  </r>
  <r>
    <n v="7"/>
    <s v="09707"/>
    <x v="1"/>
    <x v="1"/>
    <x v="1"/>
    <x v="0"/>
    <n v="3700"/>
    <x v="1"/>
    <n v="14800"/>
    <n v="2015"/>
  </r>
  <r>
    <n v="17"/>
    <s v="09717"/>
    <x v="2"/>
    <x v="0"/>
    <x v="0"/>
    <x v="0"/>
    <n v="3100"/>
    <x v="0"/>
    <n v="6200"/>
    <n v="2014"/>
  </r>
  <r>
    <n v="19"/>
    <s v="09719"/>
    <x v="3"/>
    <x v="1"/>
    <x v="1"/>
    <x v="0"/>
    <n v="3700"/>
    <x v="1"/>
    <n v="14800"/>
    <n v="2014"/>
  </r>
  <r>
    <n v="1"/>
    <s v="09701"/>
    <x v="4"/>
    <x v="1"/>
    <x v="1"/>
    <x v="1"/>
    <n v="3080"/>
    <x v="2"/>
    <n v="15400"/>
    <n v="2015"/>
  </r>
  <r>
    <n v="2"/>
    <s v="09702"/>
    <x v="5"/>
    <x v="0"/>
    <x v="2"/>
    <x v="1"/>
    <n v="3600"/>
    <x v="3"/>
    <n v="25200"/>
    <n v="2015"/>
  </r>
  <r>
    <n v="3"/>
    <s v="09703"/>
    <x v="6"/>
    <x v="2"/>
    <x v="3"/>
    <x v="1"/>
    <n v="3080"/>
    <x v="4"/>
    <n v="3080"/>
    <n v="2015"/>
  </r>
  <r>
    <n v="13"/>
    <s v="09713"/>
    <x v="7"/>
    <x v="1"/>
    <x v="1"/>
    <x v="1"/>
    <n v="3080"/>
    <x v="2"/>
    <n v="15400"/>
    <n v="2014"/>
  </r>
  <r>
    <n v="14"/>
    <s v="09714"/>
    <x v="8"/>
    <x v="0"/>
    <x v="2"/>
    <x v="1"/>
    <n v="3600"/>
    <x v="3"/>
    <n v="25200"/>
    <n v="2014"/>
  </r>
  <r>
    <n v="15"/>
    <s v="09715"/>
    <x v="9"/>
    <x v="2"/>
    <x v="3"/>
    <x v="1"/>
    <n v="3080"/>
    <x v="4"/>
    <n v="3080"/>
    <n v="2014"/>
  </r>
  <r>
    <n v="4"/>
    <s v="09704"/>
    <x v="10"/>
    <x v="1"/>
    <x v="4"/>
    <x v="2"/>
    <n v="3500"/>
    <x v="5"/>
    <n v="21000"/>
    <n v="2015"/>
  </r>
  <r>
    <n v="9"/>
    <s v="09709"/>
    <x v="11"/>
    <x v="2"/>
    <x v="3"/>
    <x v="2"/>
    <n v="2790"/>
    <x v="6"/>
    <n v="8370"/>
    <n v="2015"/>
  </r>
  <r>
    <n v="12"/>
    <s v="09712"/>
    <x v="12"/>
    <x v="2"/>
    <x v="5"/>
    <x v="2"/>
    <n v="4100"/>
    <x v="0"/>
    <n v="8200"/>
    <n v="2015"/>
  </r>
  <r>
    <n v="16"/>
    <s v="09716"/>
    <x v="13"/>
    <x v="1"/>
    <x v="4"/>
    <x v="2"/>
    <n v="3500"/>
    <x v="5"/>
    <n v="21000"/>
    <n v="2014"/>
  </r>
  <r>
    <n v="21"/>
    <s v="09721"/>
    <x v="14"/>
    <x v="2"/>
    <x v="3"/>
    <x v="2"/>
    <n v="2790"/>
    <x v="6"/>
    <n v="8370"/>
    <n v="2014"/>
  </r>
  <r>
    <n v="24"/>
    <s v="09724"/>
    <x v="15"/>
    <x v="2"/>
    <x v="5"/>
    <x v="2"/>
    <n v="4100"/>
    <x v="0"/>
    <n v="8200"/>
    <n v="2014"/>
  </r>
  <r>
    <n v="8"/>
    <s v="09708"/>
    <x v="1"/>
    <x v="0"/>
    <x v="2"/>
    <x v="2"/>
    <n v="3580"/>
    <x v="7"/>
    <n v="28640"/>
    <n v="2015"/>
  </r>
  <r>
    <n v="11"/>
    <s v="09711"/>
    <x v="16"/>
    <x v="0"/>
    <x v="0"/>
    <x v="2"/>
    <n v="3750"/>
    <x v="3"/>
    <n v="26250"/>
    <n v="2015"/>
  </r>
  <r>
    <n v="20"/>
    <s v="09720"/>
    <x v="3"/>
    <x v="0"/>
    <x v="2"/>
    <x v="2"/>
    <n v="3580"/>
    <x v="7"/>
    <n v="28640"/>
    <n v="2014"/>
  </r>
  <r>
    <n v="23"/>
    <s v="09723"/>
    <x v="17"/>
    <x v="0"/>
    <x v="0"/>
    <x v="2"/>
    <n v="3750"/>
    <x v="3"/>
    <n v="26250"/>
    <n v="2014"/>
  </r>
  <r>
    <n v="6"/>
    <s v="09706"/>
    <x v="18"/>
    <x v="2"/>
    <x v="5"/>
    <x v="3"/>
    <n v="2980"/>
    <x v="2"/>
    <n v="14900"/>
    <n v="2015"/>
  </r>
  <r>
    <n v="10"/>
    <s v="09710"/>
    <x v="19"/>
    <x v="1"/>
    <x v="4"/>
    <x v="3"/>
    <n v="2500"/>
    <x v="2"/>
    <n v="12500"/>
    <n v="2015"/>
  </r>
  <r>
    <n v="18"/>
    <s v="09718"/>
    <x v="20"/>
    <x v="2"/>
    <x v="5"/>
    <x v="3"/>
    <n v="2980"/>
    <x v="2"/>
    <n v="14900"/>
    <n v="2014"/>
  </r>
  <r>
    <n v="22"/>
    <s v="09722"/>
    <x v="21"/>
    <x v="1"/>
    <x v="4"/>
    <x v="3"/>
    <n v="2500"/>
    <x v="2"/>
    <n v="12500"/>
    <n v="2014"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  <r>
    <m/>
    <m/>
    <x v="22"/>
    <x v="3"/>
    <x v="6"/>
    <x v="4"/>
    <m/>
    <x v="8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1">
  <location ref="A4:F12" firstHeaderRow="1" firstDataRow="2" firstDataCol="1" rowPageCount="1" colPageCount="1"/>
  <pivotFields count="10">
    <pivotField subtotalTop="0" showAll="0"/>
    <pivotField subtotalTop="0" showAll="0"/>
    <pivotField subtotalTop="0" showAll="0">
      <items count="24">
        <item x="22"/>
        <item x="4"/>
        <item x="5"/>
        <item x="6"/>
        <item x="10"/>
        <item x="0"/>
        <item x="18"/>
        <item x="1"/>
        <item x="11"/>
        <item x="8"/>
        <item x="19"/>
        <item x="16"/>
        <item x="12"/>
        <item x="7"/>
        <item x="9"/>
        <item x="13"/>
        <item x="2"/>
        <item x="20"/>
        <item x="3"/>
        <item x="14"/>
        <item x="21"/>
        <item x="17"/>
        <item x="15"/>
        <item t="default"/>
      </items>
    </pivotField>
    <pivotField axis="axisPage" subtotalTop="0" showAll="0" sortType="ascending">
      <items count="8">
        <item x="1"/>
        <item x="0"/>
        <item x="2"/>
        <item m="1" x="4"/>
        <item m="1" x="5"/>
        <item m="1" x="6"/>
        <item x="3"/>
        <item t="default"/>
      </items>
    </pivotField>
    <pivotField axis="axisRow" subtotalTop="0" showAll="0">
      <items count="8">
        <item x="0"/>
        <item x="4"/>
        <item x="2"/>
        <item x="3"/>
        <item x="5"/>
        <item x="1"/>
        <item h="1" x="6"/>
        <item t="default"/>
      </items>
    </pivotField>
    <pivotField axis="axisCol" subtotalTop="0" showAll="0">
      <items count="11">
        <item m="1" x="7"/>
        <item m="1" x="5"/>
        <item m="1" x="9"/>
        <item m="1" x="6"/>
        <item m="1" x="8"/>
        <item x="4"/>
        <item x="0"/>
        <item x="1"/>
        <item x="2"/>
        <item x="3"/>
        <item t="default"/>
      </items>
    </pivotField>
    <pivotField subtotalTop="0" showAll="0"/>
    <pivotField subtotalTop="0" showAll="0">
      <items count="10">
        <item x="4"/>
        <item x="0"/>
        <item x="6"/>
        <item x="1"/>
        <item x="2"/>
        <item x="5"/>
        <item x="3"/>
        <item x="7"/>
        <item x="8"/>
        <item t="default"/>
      </items>
    </pivotField>
    <pivotField dataField="1" subtotalTop="0" showAll="0"/>
    <pivotField subtotalTop="0" multipleItemSelectionAllowed="1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5"/>
  </colFields>
  <colItems count="5">
    <i>
      <x v="6"/>
    </i>
    <i>
      <x v="7"/>
    </i>
    <i>
      <x v="8"/>
    </i>
    <i>
      <x v="9"/>
    </i>
    <i t="grand">
      <x/>
    </i>
  </colItems>
  <pageFields count="1">
    <pageField fld="3" hier="-1"/>
  </pageFields>
  <dataFields count="1">
    <dataField name="求和项:销售额" fld="8" baseField="4" baseItem="1"/>
  </dataFields>
  <formats count="4">
    <format dxfId="12">
      <pivotArea type="all" dataOnly="0" outline="0" fieldPosition="0"/>
    </format>
    <format dxfId="11">
      <pivotArea type="all" dataOnly="0" outline="0" fieldPosition="0"/>
    </format>
    <format dxfId="10">
      <pivotArea type="all" dataOnly="0" outline="0" fieldPosition="0"/>
    </format>
    <format dxfId="9">
      <pivotArea type="all" dataOnly="0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表1_3" displayName="表1_3" ref="A2:D14" totalsRowShown="0" headerRowDxfId="8" dataDxfId="6" headerRowBorderDxfId="7" tableBorderDxfId="5" totalsRowBorderDxfId="4">
  <tableColumns count="4">
    <tableColumn id="1" name="月份" dataDxfId="3"/>
    <tableColumn id="2" name="2013年" dataDxfId="2"/>
    <tableColumn id="3" name="2014年" dataDxfId="1"/>
    <tableColumn id="4" name="同比净增长" dataDxfId="0" dataCellStyle="百分比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2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package" Target="../embeddings/Microsoft_PowerPoint_____1.ppt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"/>
  <sheetViews>
    <sheetView view="pageBreakPreview" zoomScale="90" zoomScaleNormal="100" zoomScaleSheetLayoutView="90" workbookViewId="0">
      <selection activeCell="P12" sqref="P12"/>
    </sheetView>
  </sheetViews>
  <sheetFormatPr defaultRowHeight="13.5" x14ac:dyDescent="0.15"/>
  <sheetData/>
  <phoneticPr fontId="5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C24"/>
  <sheetViews>
    <sheetView workbookViewId="0">
      <selection sqref="A1:F1"/>
    </sheetView>
  </sheetViews>
  <sheetFormatPr defaultRowHeight="16.5" x14ac:dyDescent="0.15"/>
  <cols>
    <col min="1" max="7" width="9" style="3"/>
    <col min="8" max="8" width="13" style="3" customWidth="1"/>
    <col min="9" max="16384" width="9" style="3"/>
  </cols>
  <sheetData>
    <row r="1" spans="1:3" ht="34.5" customHeight="1" x14ac:dyDescent="0.15">
      <c r="A1" s="2" t="s">
        <v>139</v>
      </c>
    </row>
    <row r="2" spans="1:3" ht="38.25" customHeight="1" x14ac:dyDescent="0.15">
      <c r="A2" s="6" t="s">
        <v>163</v>
      </c>
    </row>
    <row r="3" spans="1:3" ht="38.25" customHeight="1" x14ac:dyDescent="0.15">
      <c r="A3" s="6" t="s">
        <v>310</v>
      </c>
    </row>
    <row r="4" spans="1:3" ht="34.5" customHeight="1" x14ac:dyDescent="0.15">
      <c r="A4" s="6" t="s">
        <v>162</v>
      </c>
    </row>
    <row r="5" spans="1:3" x14ac:dyDescent="0.15">
      <c r="C5" s="3" t="s">
        <v>2</v>
      </c>
    </row>
    <row r="7" spans="1:3" x14ac:dyDescent="0.15">
      <c r="A7" s="62" t="s">
        <v>165</v>
      </c>
    </row>
    <row r="8" spans="1:3" ht="45.75" x14ac:dyDescent="0.75">
      <c r="A8" s="63" t="s">
        <v>154</v>
      </c>
    </row>
    <row r="9" spans="1:3" x14ac:dyDescent="0.15">
      <c r="A9" s="62" t="s">
        <v>155</v>
      </c>
    </row>
    <row r="10" spans="1:3" x14ac:dyDescent="0.15">
      <c r="A10" s="64" t="s">
        <v>156</v>
      </c>
    </row>
    <row r="11" spans="1:3" x14ac:dyDescent="0.15">
      <c r="A11" s="64" t="s">
        <v>157</v>
      </c>
    </row>
    <row r="12" spans="1:3" x14ac:dyDescent="0.15">
      <c r="A12" s="65" t="s">
        <v>158</v>
      </c>
    </row>
    <row r="13" spans="1:3" x14ac:dyDescent="0.15">
      <c r="A13" s="66"/>
    </row>
    <row r="14" spans="1:3" x14ac:dyDescent="0.15">
      <c r="A14" s="66"/>
    </row>
    <row r="15" spans="1:3" x14ac:dyDescent="0.15">
      <c r="A15" s="62" t="s">
        <v>164</v>
      </c>
    </row>
    <row r="16" spans="1:3" ht="45.75" x14ac:dyDescent="0.15">
      <c r="A16" s="67" t="s">
        <v>159</v>
      </c>
    </row>
    <row r="17" spans="1:1" x14ac:dyDescent="0.15">
      <c r="A17" s="66" t="s">
        <v>155</v>
      </c>
    </row>
    <row r="18" spans="1:1" x14ac:dyDescent="0.15">
      <c r="A18" s="64" t="s">
        <v>160</v>
      </c>
    </row>
    <row r="19" spans="1:1" x14ac:dyDescent="0.15">
      <c r="A19" s="64" t="s">
        <v>161</v>
      </c>
    </row>
    <row r="20" spans="1:1" x14ac:dyDescent="0.15">
      <c r="A20" s="65" t="s">
        <v>158</v>
      </c>
    </row>
    <row r="23" spans="1:1" x14ac:dyDescent="0.15">
      <c r="A23" s="62" t="s">
        <v>166</v>
      </c>
    </row>
    <row r="24" spans="1:1" ht="45.75" x14ac:dyDescent="0.15">
      <c r="A24" s="67" t="s">
        <v>168</v>
      </c>
    </row>
  </sheetData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F111"/>
  <sheetViews>
    <sheetView showGridLines="0" topLeftCell="A106" workbookViewId="0">
      <selection activeCell="A109" sqref="A109:A111"/>
    </sheetView>
  </sheetViews>
  <sheetFormatPr defaultRowHeight="13.5" x14ac:dyDescent="0.15"/>
  <cols>
    <col min="1" max="1" width="13.625" customWidth="1"/>
    <col min="2" max="2" width="12.25" bestFit="1" customWidth="1"/>
    <col min="3" max="3" width="24.125" bestFit="1" customWidth="1"/>
    <col min="4" max="4" width="10" bestFit="1" customWidth="1"/>
    <col min="5" max="5" width="13.5" customWidth="1"/>
    <col min="6" max="6" width="14.25" customWidth="1"/>
  </cols>
  <sheetData>
    <row r="1" spans="1:6" ht="21" x14ac:dyDescent="0.15">
      <c r="A1" s="138" t="s">
        <v>169</v>
      </c>
      <c r="B1" s="139"/>
      <c r="C1" s="139"/>
      <c r="D1" s="139"/>
      <c r="E1" s="139"/>
      <c r="F1" s="140"/>
    </row>
    <row r="2" spans="1:6" ht="16.5" x14ac:dyDescent="0.15">
      <c r="A2" s="135"/>
      <c r="B2" s="136"/>
      <c r="C2" s="136"/>
      <c r="D2" s="136"/>
      <c r="E2" s="136"/>
      <c r="F2" s="137"/>
    </row>
    <row r="3" spans="1:6" ht="16.5" x14ac:dyDescent="0.15">
      <c r="A3" s="141" t="s">
        <v>170</v>
      </c>
      <c r="B3" s="144" t="s">
        <v>171</v>
      </c>
      <c r="C3" s="144"/>
      <c r="D3" s="144"/>
      <c r="E3" s="144"/>
      <c r="F3" s="144"/>
    </row>
    <row r="4" spans="1:6" ht="16.5" x14ac:dyDescent="0.15">
      <c r="A4" s="142"/>
      <c r="B4" s="68" t="s">
        <v>172</v>
      </c>
      <c r="C4" s="145" t="s">
        <v>173</v>
      </c>
      <c r="D4" s="145"/>
      <c r="E4" s="145"/>
      <c r="F4" s="145"/>
    </row>
    <row r="5" spans="1:6" ht="66.75" customHeight="1" x14ac:dyDescent="0.15">
      <c r="A5" s="142"/>
      <c r="B5" s="68" t="s">
        <v>174</v>
      </c>
      <c r="C5" s="146" t="s">
        <v>175</v>
      </c>
      <c r="D5" s="147"/>
      <c r="E5" s="147"/>
      <c r="F5" s="147"/>
    </row>
    <row r="6" spans="1:6" ht="16.5" x14ac:dyDescent="0.15">
      <c r="A6" s="143"/>
      <c r="B6" s="68" t="s">
        <v>176</v>
      </c>
      <c r="C6" s="69">
        <f>YEAR(D6)</f>
        <v>2016</v>
      </c>
      <c r="D6" s="70">
        <v>42513</v>
      </c>
      <c r="E6" s="68"/>
      <c r="F6" s="68"/>
    </row>
    <row r="7" spans="1:6" ht="16.5" x14ac:dyDescent="0.15">
      <c r="A7" s="135"/>
      <c r="B7" s="136"/>
      <c r="C7" s="136"/>
      <c r="D7" s="136"/>
      <c r="E7" s="136"/>
      <c r="F7" s="137"/>
    </row>
    <row r="8" spans="1:6" ht="16.5" x14ac:dyDescent="0.15">
      <c r="A8" s="141" t="s">
        <v>177</v>
      </c>
      <c r="B8" s="144" t="s">
        <v>178</v>
      </c>
      <c r="C8" s="144"/>
      <c r="D8" s="144"/>
      <c r="E8" s="144"/>
      <c r="F8" s="144"/>
    </row>
    <row r="9" spans="1:6" ht="16.5" x14ac:dyDescent="0.15">
      <c r="A9" s="142"/>
      <c r="B9" s="68" t="s">
        <v>172</v>
      </c>
      <c r="C9" s="145" t="s">
        <v>179</v>
      </c>
      <c r="D9" s="145"/>
      <c r="E9" s="145"/>
      <c r="F9" s="145"/>
    </row>
    <row r="10" spans="1:6" ht="74.25" customHeight="1" x14ac:dyDescent="0.15">
      <c r="A10" s="142"/>
      <c r="B10" s="68" t="s">
        <v>174</v>
      </c>
      <c r="C10" s="146" t="s">
        <v>180</v>
      </c>
      <c r="D10" s="147"/>
      <c r="E10" s="147"/>
      <c r="F10" s="147"/>
    </row>
    <row r="11" spans="1:6" ht="16.5" x14ac:dyDescent="0.15">
      <c r="A11" s="143"/>
      <c r="B11" s="68" t="s">
        <v>176</v>
      </c>
      <c r="C11" s="69">
        <f>MONTH(D11)</f>
        <v>4</v>
      </c>
      <c r="D11" s="70">
        <v>39555</v>
      </c>
      <c r="E11" s="68"/>
      <c r="F11" s="68"/>
    </row>
    <row r="12" spans="1:6" ht="16.5" x14ac:dyDescent="0.15">
      <c r="A12" s="135"/>
      <c r="B12" s="136"/>
      <c r="C12" s="136"/>
      <c r="D12" s="136"/>
      <c r="E12" s="136"/>
      <c r="F12" s="137"/>
    </row>
    <row r="13" spans="1:6" ht="16.5" x14ac:dyDescent="0.15">
      <c r="A13" s="141" t="s">
        <v>181</v>
      </c>
      <c r="B13" s="144" t="s">
        <v>182</v>
      </c>
      <c r="C13" s="144"/>
      <c r="D13" s="144"/>
      <c r="E13" s="144"/>
      <c r="F13" s="144"/>
    </row>
    <row r="14" spans="1:6" ht="16.5" x14ac:dyDescent="0.15">
      <c r="A14" s="142"/>
      <c r="B14" s="68" t="s">
        <v>172</v>
      </c>
      <c r="C14" s="145" t="s">
        <v>183</v>
      </c>
      <c r="D14" s="145"/>
      <c r="E14" s="145"/>
      <c r="F14" s="145"/>
    </row>
    <row r="15" spans="1:6" ht="70.5" customHeight="1" x14ac:dyDescent="0.15">
      <c r="A15" s="142"/>
      <c r="B15" s="68" t="s">
        <v>174</v>
      </c>
      <c r="C15" s="146" t="s">
        <v>184</v>
      </c>
      <c r="D15" s="147"/>
      <c r="E15" s="147"/>
      <c r="F15" s="147"/>
    </row>
    <row r="16" spans="1:6" ht="16.5" x14ac:dyDescent="0.15">
      <c r="A16" s="143"/>
      <c r="B16" s="68" t="s">
        <v>176</v>
      </c>
      <c r="C16" s="148">
        <f ca="1">NOW()</f>
        <v>42677.595040856482</v>
      </c>
      <c r="D16" s="148"/>
      <c r="E16" s="70"/>
      <c r="F16" s="70"/>
    </row>
    <row r="17" spans="1:6" ht="16.5" x14ac:dyDescent="0.15">
      <c r="A17" s="135"/>
      <c r="B17" s="136"/>
      <c r="C17" s="136"/>
      <c r="D17" s="136"/>
      <c r="E17" s="136"/>
      <c r="F17" s="137"/>
    </row>
    <row r="18" spans="1:6" ht="16.5" x14ac:dyDescent="0.15">
      <c r="A18" s="141" t="s">
        <v>185</v>
      </c>
      <c r="B18" s="144" t="s">
        <v>186</v>
      </c>
      <c r="C18" s="144"/>
      <c r="D18" s="144"/>
      <c r="E18" s="144"/>
      <c r="F18" s="144"/>
    </row>
    <row r="19" spans="1:6" ht="16.5" x14ac:dyDescent="0.15">
      <c r="A19" s="142"/>
      <c r="B19" s="68" t="s">
        <v>187</v>
      </c>
      <c r="C19" s="145" t="s">
        <v>188</v>
      </c>
      <c r="D19" s="145"/>
      <c r="E19" s="145"/>
      <c r="F19" s="145"/>
    </row>
    <row r="20" spans="1:6" ht="42.75" customHeight="1" x14ac:dyDescent="0.15">
      <c r="A20" s="142"/>
      <c r="B20" s="68" t="s">
        <v>189</v>
      </c>
      <c r="C20" s="146" t="s">
        <v>190</v>
      </c>
      <c r="D20" s="147"/>
      <c r="E20" s="147"/>
      <c r="F20" s="147"/>
    </row>
    <row r="21" spans="1:6" ht="16.5" x14ac:dyDescent="0.15">
      <c r="A21" s="143"/>
      <c r="B21" s="68" t="s">
        <v>191</v>
      </c>
      <c r="C21" s="149">
        <f ca="1">TODAY()</f>
        <v>42677</v>
      </c>
      <c r="D21" s="150"/>
      <c r="E21" s="150"/>
      <c r="F21" s="150"/>
    </row>
    <row r="22" spans="1:6" ht="16.5" x14ac:dyDescent="0.15">
      <c r="A22" s="135"/>
      <c r="B22" s="136"/>
      <c r="C22" s="136"/>
      <c r="D22" s="136"/>
      <c r="E22" s="136"/>
      <c r="F22" s="137"/>
    </row>
    <row r="23" spans="1:6" ht="21" x14ac:dyDescent="0.15">
      <c r="A23" s="138" t="s">
        <v>192</v>
      </c>
      <c r="B23" s="139"/>
      <c r="C23" s="139"/>
      <c r="D23" s="139"/>
      <c r="E23" s="139"/>
      <c r="F23" s="140"/>
    </row>
    <row r="24" spans="1:6" ht="21" x14ac:dyDescent="0.15">
      <c r="A24" s="71"/>
      <c r="B24" s="72"/>
      <c r="C24" s="72"/>
      <c r="D24" s="72"/>
      <c r="E24" s="72"/>
      <c r="F24" s="73"/>
    </row>
    <row r="25" spans="1:6" ht="16.5" x14ac:dyDescent="0.15">
      <c r="A25" s="141" t="s">
        <v>193</v>
      </c>
      <c r="B25" s="144" t="s">
        <v>194</v>
      </c>
      <c r="C25" s="144"/>
      <c r="D25" s="144"/>
      <c r="E25" s="144"/>
      <c r="F25" s="144"/>
    </row>
    <row r="26" spans="1:6" ht="16.5" x14ac:dyDescent="0.15">
      <c r="A26" s="142"/>
      <c r="B26" s="68" t="s">
        <v>187</v>
      </c>
      <c r="C26" s="145" t="s">
        <v>195</v>
      </c>
      <c r="D26" s="145"/>
      <c r="E26" s="145"/>
      <c r="F26" s="145"/>
    </row>
    <row r="27" spans="1:6" ht="59.25" customHeight="1" x14ac:dyDescent="0.15">
      <c r="A27" s="142"/>
      <c r="B27" s="68" t="s">
        <v>189</v>
      </c>
      <c r="C27" s="146" t="s">
        <v>196</v>
      </c>
      <c r="D27" s="147"/>
      <c r="E27" s="147"/>
      <c r="F27" s="147"/>
    </row>
    <row r="28" spans="1:6" ht="16.5" x14ac:dyDescent="0.15">
      <c r="A28" s="142"/>
      <c r="B28" s="68" t="s">
        <v>191</v>
      </c>
      <c r="C28" s="74">
        <f>LEN(D28)</f>
        <v>6</v>
      </c>
      <c r="D28" s="151" t="s">
        <v>197</v>
      </c>
      <c r="E28" s="151"/>
      <c r="F28" s="75"/>
    </row>
    <row r="29" spans="1:6" ht="16.5" x14ac:dyDescent="0.15">
      <c r="A29" s="142"/>
      <c r="B29" s="68" t="s">
        <v>198</v>
      </c>
      <c r="C29" s="74">
        <f>LEN(D29)</f>
        <v>7</v>
      </c>
      <c r="D29" s="151" t="s">
        <v>199</v>
      </c>
      <c r="E29" s="151"/>
      <c r="F29" s="75"/>
    </row>
    <row r="30" spans="1:6" ht="16.5" x14ac:dyDescent="0.15">
      <c r="A30" s="143"/>
      <c r="B30" s="68" t="s">
        <v>200</v>
      </c>
      <c r="C30" s="74">
        <f>LEN(D30)</f>
        <v>9</v>
      </c>
      <c r="D30" s="151" t="s">
        <v>201</v>
      </c>
      <c r="E30" s="151"/>
      <c r="F30" s="75"/>
    </row>
    <row r="31" spans="1:6" ht="16.5" x14ac:dyDescent="0.15">
      <c r="A31" s="135" t="s">
        <v>202</v>
      </c>
      <c r="B31" s="136"/>
      <c r="C31" s="136"/>
      <c r="D31" s="136"/>
      <c r="E31" s="136"/>
      <c r="F31" s="137"/>
    </row>
    <row r="32" spans="1:6" ht="16.5" x14ac:dyDescent="0.15">
      <c r="A32" s="141" t="s">
        <v>203</v>
      </c>
      <c r="B32" s="144" t="s">
        <v>204</v>
      </c>
      <c r="C32" s="144"/>
      <c r="D32" s="144"/>
      <c r="E32" s="144"/>
      <c r="F32" s="144"/>
    </row>
    <row r="33" spans="1:6" ht="16.5" x14ac:dyDescent="0.15">
      <c r="A33" s="142"/>
      <c r="B33" s="68" t="s">
        <v>187</v>
      </c>
      <c r="C33" s="145" t="s">
        <v>205</v>
      </c>
      <c r="D33" s="145"/>
      <c r="E33" s="145"/>
      <c r="F33" s="145"/>
    </row>
    <row r="34" spans="1:6" ht="87" customHeight="1" x14ac:dyDescent="0.15">
      <c r="A34" s="142"/>
      <c r="B34" s="68" t="s">
        <v>189</v>
      </c>
      <c r="C34" s="146" t="s">
        <v>206</v>
      </c>
      <c r="D34" s="147"/>
      <c r="E34" s="147"/>
      <c r="F34" s="147"/>
    </row>
    <row r="35" spans="1:6" ht="16.5" x14ac:dyDescent="0.15">
      <c r="A35" s="142"/>
      <c r="B35" s="68" t="s">
        <v>191</v>
      </c>
      <c r="C35" s="74" t="str">
        <f>LEFT(D35)</f>
        <v>中</v>
      </c>
      <c r="D35" s="76" t="s">
        <v>207</v>
      </c>
      <c r="E35" s="77"/>
      <c r="F35" s="75"/>
    </row>
    <row r="36" spans="1:6" ht="16.5" x14ac:dyDescent="0.15">
      <c r="A36" s="142"/>
      <c r="B36" s="68" t="s">
        <v>198</v>
      </c>
      <c r="C36" s="74" t="str">
        <f>LEFT(D36,2)</f>
        <v>中国</v>
      </c>
      <c r="D36" s="76" t="s">
        <v>207</v>
      </c>
      <c r="E36" s="77"/>
      <c r="F36" s="75"/>
    </row>
    <row r="37" spans="1:6" ht="16.5" x14ac:dyDescent="0.15">
      <c r="A37" s="142"/>
      <c r="B37" s="68" t="s">
        <v>200</v>
      </c>
      <c r="C37" s="74" t="str">
        <f>LEFT(D37,4)</f>
        <v>中国共产</v>
      </c>
      <c r="D37" s="76" t="s">
        <v>207</v>
      </c>
      <c r="E37" s="77"/>
      <c r="F37" s="75"/>
    </row>
    <row r="38" spans="1:6" ht="16.5" x14ac:dyDescent="0.15">
      <c r="A38" s="143"/>
      <c r="B38" s="68" t="s">
        <v>208</v>
      </c>
      <c r="C38" s="74" t="str">
        <f>LEFT(D38,6)</f>
        <v>中国共产党</v>
      </c>
      <c r="D38" s="76" t="s">
        <v>207</v>
      </c>
      <c r="E38" s="77"/>
      <c r="F38" s="75"/>
    </row>
    <row r="39" spans="1:6" ht="16.5" x14ac:dyDescent="0.15">
      <c r="A39" s="135"/>
      <c r="B39" s="136"/>
      <c r="C39" s="136"/>
      <c r="D39" s="136"/>
      <c r="E39" s="136"/>
      <c r="F39" s="137"/>
    </row>
    <row r="40" spans="1:6" ht="16.5" x14ac:dyDescent="0.15">
      <c r="A40" s="141" t="s">
        <v>209</v>
      </c>
      <c r="B40" s="144" t="s">
        <v>210</v>
      </c>
      <c r="C40" s="144"/>
      <c r="D40" s="144"/>
      <c r="E40" s="144"/>
      <c r="F40" s="144"/>
    </row>
    <row r="41" spans="1:6" ht="16.5" x14ac:dyDescent="0.15">
      <c r="A41" s="142"/>
      <c r="B41" s="68" t="s">
        <v>187</v>
      </c>
      <c r="C41" s="145" t="s">
        <v>211</v>
      </c>
      <c r="D41" s="145"/>
      <c r="E41" s="145"/>
      <c r="F41" s="145"/>
    </row>
    <row r="42" spans="1:6" ht="89.25" customHeight="1" x14ac:dyDescent="0.15">
      <c r="A42" s="142"/>
      <c r="B42" s="68" t="s">
        <v>189</v>
      </c>
      <c r="C42" s="146" t="s">
        <v>212</v>
      </c>
      <c r="D42" s="147"/>
      <c r="E42" s="147"/>
      <c r="F42" s="147"/>
    </row>
    <row r="43" spans="1:6" ht="16.5" x14ac:dyDescent="0.15">
      <c r="A43" s="142"/>
      <c r="B43" s="68" t="s">
        <v>191</v>
      </c>
      <c r="C43" s="74" t="str">
        <f>MID(D43,3,2)</f>
        <v>共产</v>
      </c>
      <c r="D43" s="151" t="s">
        <v>207</v>
      </c>
      <c r="E43" s="151"/>
      <c r="F43" s="75"/>
    </row>
    <row r="44" spans="1:6" ht="16.5" x14ac:dyDescent="0.15">
      <c r="A44" s="143"/>
      <c r="B44" s="68" t="s">
        <v>198</v>
      </c>
      <c r="C44" s="74" t="str">
        <f>MID(D44,7,3)</f>
        <v>共和国</v>
      </c>
      <c r="D44" s="151" t="s">
        <v>201</v>
      </c>
      <c r="E44" s="151"/>
      <c r="F44" s="75"/>
    </row>
    <row r="45" spans="1:6" ht="16.5" x14ac:dyDescent="0.15">
      <c r="A45" s="78"/>
      <c r="B45" s="79"/>
      <c r="C45" s="80"/>
      <c r="D45" s="80"/>
      <c r="E45" s="80"/>
      <c r="F45" s="81"/>
    </row>
    <row r="46" spans="1:6" ht="21" x14ac:dyDescent="0.15">
      <c r="A46" s="138" t="s">
        <v>213</v>
      </c>
      <c r="B46" s="139"/>
      <c r="C46" s="139"/>
      <c r="D46" s="139"/>
      <c r="E46" s="139"/>
      <c r="F46" s="140"/>
    </row>
    <row r="47" spans="1:6" ht="21" x14ac:dyDescent="0.15">
      <c r="A47" s="71"/>
      <c r="B47" s="72"/>
      <c r="C47" s="72"/>
      <c r="D47" s="72"/>
      <c r="E47" s="72"/>
      <c r="F47" s="73"/>
    </row>
    <row r="48" spans="1:6" ht="16.5" x14ac:dyDescent="0.15">
      <c r="A48" s="141" t="s">
        <v>214</v>
      </c>
      <c r="B48" s="144" t="s">
        <v>215</v>
      </c>
      <c r="C48" s="144"/>
      <c r="D48" s="144"/>
      <c r="E48" s="144"/>
      <c r="F48" s="144"/>
    </row>
    <row r="49" spans="1:6" ht="16.5" x14ac:dyDescent="0.15">
      <c r="A49" s="142"/>
      <c r="B49" s="68" t="s">
        <v>187</v>
      </c>
      <c r="C49" s="145" t="s">
        <v>216</v>
      </c>
      <c r="D49" s="145"/>
      <c r="E49" s="145"/>
      <c r="F49" s="145"/>
    </row>
    <row r="50" spans="1:6" ht="64.5" customHeight="1" x14ac:dyDescent="0.15">
      <c r="A50" s="142"/>
      <c r="B50" s="68" t="s">
        <v>189</v>
      </c>
      <c r="C50" s="146" t="s">
        <v>217</v>
      </c>
      <c r="D50" s="147"/>
      <c r="E50" s="147"/>
      <c r="F50" s="147"/>
    </row>
    <row r="51" spans="1:6" ht="16.5" x14ac:dyDescent="0.15">
      <c r="A51" s="142"/>
      <c r="B51" s="68" t="s">
        <v>191</v>
      </c>
      <c r="C51" s="69" t="str">
        <f>IF(E51&gt;=1000,"输入正确")</f>
        <v>输入正确</v>
      </c>
      <c r="D51" s="68"/>
      <c r="E51" s="68">
        <v>1000</v>
      </c>
      <c r="F51" s="68"/>
    </row>
    <row r="52" spans="1:6" ht="16.5" x14ac:dyDescent="0.15">
      <c r="A52" s="142"/>
      <c r="B52" s="68" t="s">
        <v>218</v>
      </c>
      <c r="C52" s="69" t="str">
        <f>IF(E52&gt;=1000,"输入正确")</f>
        <v>输入正确</v>
      </c>
      <c r="D52" s="68"/>
      <c r="E52" s="68">
        <v>2000</v>
      </c>
      <c r="F52" s="68"/>
    </row>
    <row r="53" spans="1:6" ht="16.5" x14ac:dyDescent="0.15">
      <c r="A53" s="143"/>
      <c r="B53" s="68" t="s">
        <v>200</v>
      </c>
      <c r="C53" s="69" t="str">
        <f>IF(E53&gt;=1000,"输入正确","输入错误")</f>
        <v>输入错误</v>
      </c>
      <c r="D53" s="68"/>
      <c r="E53" s="68">
        <v>500</v>
      </c>
      <c r="F53" s="68"/>
    </row>
    <row r="54" spans="1:6" ht="16.5" x14ac:dyDescent="0.15">
      <c r="A54" s="135" t="s">
        <v>202</v>
      </c>
      <c r="B54" s="136"/>
      <c r="C54" s="136"/>
      <c r="D54" s="136"/>
      <c r="E54" s="136"/>
      <c r="F54" s="137"/>
    </row>
    <row r="55" spans="1:6" ht="16.5" x14ac:dyDescent="0.15">
      <c r="A55" s="141" t="s">
        <v>219</v>
      </c>
      <c r="B55" s="144" t="s">
        <v>220</v>
      </c>
      <c r="C55" s="144"/>
      <c r="D55" s="144"/>
      <c r="E55" s="144"/>
      <c r="F55" s="144"/>
    </row>
    <row r="56" spans="1:6" ht="16.5" x14ac:dyDescent="0.15">
      <c r="A56" s="142"/>
      <c r="B56" s="68" t="s">
        <v>172</v>
      </c>
      <c r="C56" s="145" t="s">
        <v>221</v>
      </c>
      <c r="D56" s="145"/>
      <c r="E56" s="145"/>
      <c r="F56" s="145"/>
    </row>
    <row r="57" spans="1:6" ht="21" customHeight="1" x14ac:dyDescent="0.15">
      <c r="A57" s="142"/>
      <c r="B57" s="68" t="s">
        <v>174</v>
      </c>
      <c r="C57" s="152" t="s">
        <v>222</v>
      </c>
      <c r="D57" s="147"/>
      <c r="E57" s="147"/>
      <c r="F57" s="147"/>
    </row>
    <row r="58" spans="1:6" ht="16.5" x14ac:dyDescent="0.15">
      <c r="A58" s="142"/>
      <c r="B58" s="68" t="s">
        <v>176</v>
      </c>
      <c r="C58" s="69" t="str">
        <f>D58&amp;E58&amp;F58</f>
        <v>1008666</v>
      </c>
      <c r="D58" s="68">
        <v>100</v>
      </c>
      <c r="E58" s="68">
        <v>8</v>
      </c>
      <c r="F58" s="82">
        <v>666</v>
      </c>
    </row>
    <row r="59" spans="1:6" ht="16.5" x14ac:dyDescent="0.15">
      <c r="A59" s="143"/>
      <c r="B59" s="68" t="s">
        <v>223</v>
      </c>
      <c r="C59" s="69" t="str">
        <f>D59&amp;E59&amp;F59</f>
        <v>1008.5苹果</v>
      </c>
      <c r="D59" s="68">
        <v>100</v>
      </c>
      <c r="E59" s="68">
        <v>8.5</v>
      </c>
      <c r="F59" s="68" t="s">
        <v>224</v>
      </c>
    </row>
    <row r="60" spans="1:6" ht="16.5" x14ac:dyDescent="0.15">
      <c r="A60" s="135"/>
      <c r="B60" s="136"/>
      <c r="C60" s="136"/>
      <c r="D60" s="136"/>
      <c r="E60" s="136"/>
      <c r="F60" s="137"/>
    </row>
    <row r="61" spans="1:6" ht="21" x14ac:dyDescent="0.15">
      <c r="A61" s="138" t="s">
        <v>225</v>
      </c>
      <c r="B61" s="139"/>
      <c r="C61" s="139"/>
      <c r="D61" s="139"/>
      <c r="E61" s="139"/>
      <c r="F61" s="140"/>
    </row>
    <row r="62" spans="1:6" ht="16.5" x14ac:dyDescent="0.15">
      <c r="A62" s="135"/>
      <c r="B62" s="136"/>
      <c r="C62" s="136"/>
      <c r="D62" s="136"/>
      <c r="E62" s="136"/>
      <c r="F62" s="137"/>
    </row>
    <row r="63" spans="1:6" ht="16.5" x14ac:dyDescent="0.15">
      <c r="A63" s="141" t="s">
        <v>226</v>
      </c>
      <c r="B63" s="144" t="s">
        <v>227</v>
      </c>
      <c r="C63" s="144"/>
      <c r="D63" s="144"/>
      <c r="E63" s="144"/>
      <c r="F63" s="144"/>
    </row>
    <row r="64" spans="1:6" ht="16.5" x14ac:dyDescent="0.15">
      <c r="A64" s="142"/>
      <c r="B64" s="68" t="s">
        <v>172</v>
      </c>
      <c r="C64" s="145" t="s">
        <v>228</v>
      </c>
      <c r="D64" s="145"/>
      <c r="E64" s="145"/>
      <c r="F64" s="145"/>
    </row>
    <row r="65" spans="1:6" ht="16.5" x14ac:dyDescent="0.15">
      <c r="A65" s="142"/>
      <c r="B65" s="68" t="s">
        <v>174</v>
      </c>
      <c r="C65" s="147" t="s">
        <v>229</v>
      </c>
      <c r="D65" s="147"/>
      <c r="E65" s="147"/>
      <c r="F65" s="147"/>
    </row>
    <row r="66" spans="1:6" ht="16.5" x14ac:dyDescent="0.15">
      <c r="A66" s="142"/>
      <c r="B66" s="68" t="s">
        <v>176</v>
      </c>
      <c r="C66" s="69">
        <f>SUM(D66,E66,F66)</f>
        <v>18</v>
      </c>
      <c r="D66" s="68">
        <v>4</v>
      </c>
      <c r="E66" s="68">
        <v>5</v>
      </c>
      <c r="F66" s="68">
        <v>9</v>
      </c>
    </row>
    <row r="67" spans="1:6" ht="16.5" x14ac:dyDescent="0.15">
      <c r="A67" s="143"/>
      <c r="B67" s="68" t="s">
        <v>223</v>
      </c>
      <c r="C67" s="69">
        <f>SUM(D67:F67)</f>
        <v>27</v>
      </c>
      <c r="D67" s="68">
        <v>8</v>
      </c>
      <c r="E67" s="68">
        <v>9</v>
      </c>
      <c r="F67" s="68">
        <v>10</v>
      </c>
    </row>
    <row r="68" spans="1:6" ht="16.5" x14ac:dyDescent="0.15">
      <c r="A68" s="135"/>
      <c r="B68" s="136"/>
      <c r="C68" s="136"/>
      <c r="D68" s="136"/>
      <c r="E68" s="136"/>
      <c r="F68" s="137"/>
    </row>
    <row r="69" spans="1:6" ht="16.5" x14ac:dyDescent="0.15">
      <c r="A69" s="141" t="s">
        <v>230</v>
      </c>
      <c r="B69" s="144" t="s">
        <v>231</v>
      </c>
      <c r="C69" s="144"/>
      <c r="D69" s="144"/>
      <c r="E69" s="144"/>
      <c r="F69" s="144"/>
    </row>
    <row r="70" spans="1:6" ht="16.5" x14ac:dyDescent="0.15">
      <c r="A70" s="142"/>
      <c r="B70" s="68" t="s">
        <v>172</v>
      </c>
      <c r="C70" s="145" t="s">
        <v>232</v>
      </c>
      <c r="D70" s="145"/>
      <c r="E70" s="145"/>
      <c r="F70" s="145"/>
    </row>
    <row r="71" spans="1:6" ht="67.5" customHeight="1" x14ac:dyDescent="0.15">
      <c r="A71" s="142"/>
      <c r="B71" s="68" t="s">
        <v>174</v>
      </c>
      <c r="C71" s="146" t="s">
        <v>233</v>
      </c>
      <c r="D71" s="147"/>
      <c r="E71" s="147"/>
      <c r="F71" s="147"/>
    </row>
    <row r="72" spans="1:6" ht="16.5" x14ac:dyDescent="0.15">
      <c r="A72" s="142"/>
      <c r="B72" s="68" t="s">
        <v>176</v>
      </c>
      <c r="C72" s="69" t="s">
        <v>234</v>
      </c>
      <c r="D72" s="68" t="s">
        <v>234</v>
      </c>
      <c r="E72" s="68" t="s">
        <v>235</v>
      </c>
      <c r="F72" s="68" t="s">
        <v>234</v>
      </c>
    </row>
    <row r="73" spans="1:6" ht="16.5" x14ac:dyDescent="0.15">
      <c r="A73" s="143"/>
      <c r="B73" s="68"/>
      <c r="C73" s="69">
        <f>SUMIF(D72:F72,C72,D73:F73)</f>
        <v>18</v>
      </c>
      <c r="D73" s="68">
        <v>8</v>
      </c>
      <c r="E73" s="68">
        <v>9</v>
      </c>
      <c r="F73" s="68">
        <v>10</v>
      </c>
    </row>
    <row r="74" spans="1:6" ht="16.5" x14ac:dyDescent="0.15">
      <c r="A74" s="135"/>
      <c r="B74" s="136"/>
      <c r="C74" s="136"/>
      <c r="D74" s="136"/>
      <c r="E74" s="136"/>
      <c r="F74" s="137"/>
    </row>
    <row r="75" spans="1:6" ht="21" x14ac:dyDescent="0.15">
      <c r="A75" s="138" t="s">
        <v>236</v>
      </c>
      <c r="B75" s="139"/>
      <c r="C75" s="139"/>
      <c r="D75" s="139"/>
      <c r="E75" s="139"/>
      <c r="F75" s="140"/>
    </row>
    <row r="76" spans="1:6" ht="16.5" x14ac:dyDescent="0.15">
      <c r="A76" s="135"/>
      <c r="B76" s="136"/>
      <c r="C76" s="136"/>
      <c r="D76" s="136"/>
      <c r="E76" s="136"/>
      <c r="F76" s="137"/>
    </row>
    <row r="77" spans="1:6" ht="16.5" x14ac:dyDescent="0.15">
      <c r="A77" s="141" t="s">
        <v>237</v>
      </c>
      <c r="B77" s="153" t="s">
        <v>238</v>
      </c>
      <c r="C77" s="154"/>
      <c r="D77" s="154"/>
      <c r="E77" s="154"/>
      <c r="F77" s="155"/>
    </row>
    <row r="78" spans="1:6" ht="16.5" x14ac:dyDescent="0.15">
      <c r="A78" s="142"/>
      <c r="B78" s="68" t="s">
        <v>172</v>
      </c>
      <c r="C78" s="156" t="s">
        <v>239</v>
      </c>
      <c r="D78" s="157"/>
      <c r="E78" s="157"/>
      <c r="F78" s="158"/>
    </row>
    <row r="79" spans="1:6" ht="16.5" x14ac:dyDescent="0.15">
      <c r="A79" s="142"/>
      <c r="B79" s="68" t="s">
        <v>174</v>
      </c>
      <c r="C79" s="159" t="s">
        <v>240</v>
      </c>
      <c r="D79" s="160"/>
      <c r="E79" s="160"/>
      <c r="F79" s="161"/>
    </row>
    <row r="80" spans="1:6" ht="16.5" x14ac:dyDescent="0.15">
      <c r="A80" s="142"/>
      <c r="B80" s="68" t="s">
        <v>176</v>
      </c>
      <c r="C80" s="69">
        <f>AVERAGE(D80,E80,F80)</f>
        <v>6</v>
      </c>
      <c r="D80" s="68">
        <v>4</v>
      </c>
      <c r="E80" s="68">
        <v>5</v>
      </c>
      <c r="F80" s="68">
        <v>9</v>
      </c>
    </row>
    <row r="81" spans="1:6" ht="16.5" x14ac:dyDescent="0.15">
      <c r="A81" s="143"/>
      <c r="B81" s="68" t="s">
        <v>223</v>
      </c>
      <c r="C81" s="69">
        <f>AVERAGE(D81:F81)</f>
        <v>9</v>
      </c>
      <c r="D81" s="68">
        <v>8</v>
      </c>
      <c r="E81" s="68">
        <v>9</v>
      </c>
      <c r="F81" s="68">
        <v>10</v>
      </c>
    </row>
    <row r="82" spans="1:6" ht="16.5" x14ac:dyDescent="0.15">
      <c r="A82" s="135"/>
      <c r="B82" s="136"/>
      <c r="C82" s="136"/>
      <c r="D82" s="136"/>
      <c r="E82" s="136"/>
      <c r="F82" s="137"/>
    </row>
    <row r="83" spans="1:6" ht="16.5" x14ac:dyDescent="0.15">
      <c r="A83" s="141" t="s">
        <v>241</v>
      </c>
      <c r="B83" s="144" t="s">
        <v>242</v>
      </c>
      <c r="C83" s="144"/>
      <c r="D83" s="144"/>
      <c r="E83" s="144"/>
      <c r="F83" s="144"/>
    </row>
    <row r="84" spans="1:6" ht="16.5" x14ac:dyDescent="0.15">
      <c r="A84" s="142"/>
      <c r="B84" s="68" t="s">
        <v>172</v>
      </c>
      <c r="C84" s="145" t="s">
        <v>243</v>
      </c>
      <c r="D84" s="145"/>
      <c r="E84" s="145"/>
      <c r="F84" s="145"/>
    </row>
    <row r="85" spans="1:6" ht="16.5" x14ac:dyDescent="0.15">
      <c r="A85" s="142"/>
      <c r="B85" s="68" t="s">
        <v>174</v>
      </c>
      <c r="C85" s="152" t="s">
        <v>244</v>
      </c>
      <c r="D85" s="147"/>
      <c r="E85" s="147"/>
      <c r="F85" s="147"/>
    </row>
    <row r="86" spans="1:6" ht="16.5" x14ac:dyDescent="0.15">
      <c r="A86" s="142"/>
      <c r="B86" s="68" t="s">
        <v>176</v>
      </c>
      <c r="C86" s="69">
        <f>MAX(D86,E86,F86)</f>
        <v>9</v>
      </c>
      <c r="D86" s="68">
        <v>4</v>
      </c>
      <c r="E86" s="68">
        <v>5</v>
      </c>
      <c r="F86" s="68">
        <v>9</v>
      </c>
    </row>
    <row r="87" spans="1:6" ht="16.5" x14ac:dyDescent="0.15">
      <c r="A87" s="143"/>
      <c r="B87" s="68" t="s">
        <v>223</v>
      </c>
      <c r="C87" s="69">
        <f>MAX(D87:F87)</f>
        <v>10</v>
      </c>
      <c r="D87" s="68">
        <v>8</v>
      </c>
      <c r="E87" s="68">
        <v>9</v>
      </c>
      <c r="F87" s="68">
        <v>10</v>
      </c>
    </row>
    <row r="88" spans="1:6" ht="16.5" x14ac:dyDescent="0.15">
      <c r="A88" s="135"/>
      <c r="B88" s="136"/>
      <c r="C88" s="136"/>
      <c r="D88" s="136"/>
      <c r="E88" s="136"/>
      <c r="F88" s="137"/>
    </row>
    <row r="89" spans="1:6" ht="16.5" x14ac:dyDescent="0.15">
      <c r="A89" s="141" t="s">
        <v>245</v>
      </c>
      <c r="B89" s="144" t="s">
        <v>246</v>
      </c>
      <c r="C89" s="144"/>
      <c r="D89" s="144"/>
      <c r="E89" s="144"/>
      <c r="F89" s="144"/>
    </row>
    <row r="90" spans="1:6" ht="16.5" x14ac:dyDescent="0.15">
      <c r="A90" s="142"/>
      <c r="B90" s="68" t="s">
        <v>172</v>
      </c>
      <c r="C90" s="145" t="s">
        <v>247</v>
      </c>
      <c r="D90" s="145"/>
      <c r="E90" s="145"/>
      <c r="F90" s="145"/>
    </row>
    <row r="91" spans="1:6" ht="32.25" customHeight="1" x14ac:dyDescent="0.15">
      <c r="A91" s="142"/>
      <c r="B91" s="68" t="s">
        <v>174</v>
      </c>
      <c r="C91" s="152" t="s">
        <v>248</v>
      </c>
      <c r="D91" s="147"/>
      <c r="E91" s="147"/>
      <c r="F91" s="147"/>
    </row>
    <row r="92" spans="1:6" ht="16.5" x14ac:dyDescent="0.15">
      <c r="A92" s="142"/>
      <c r="B92" s="68" t="s">
        <v>176</v>
      </c>
      <c r="C92" s="74">
        <f>COUNT(D92:F93)</f>
        <v>3</v>
      </c>
      <c r="D92" s="83"/>
      <c r="E92" s="83">
        <v>39123</v>
      </c>
      <c r="F92" s="84"/>
    </row>
    <row r="93" spans="1:6" ht="16.5" x14ac:dyDescent="0.15">
      <c r="A93" s="143"/>
      <c r="B93" s="68" t="s">
        <v>198</v>
      </c>
      <c r="C93" s="74">
        <f>COUNT(D92:E93)</f>
        <v>3</v>
      </c>
      <c r="D93" s="83">
        <v>39123</v>
      </c>
      <c r="E93" s="68">
        <v>111</v>
      </c>
      <c r="F93" s="84" t="s">
        <v>249</v>
      </c>
    </row>
    <row r="94" spans="1:6" ht="16.5" x14ac:dyDescent="0.15">
      <c r="A94" s="135"/>
      <c r="B94" s="136"/>
      <c r="C94" s="136"/>
      <c r="D94" s="136"/>
      <c r="E94" s="136"/>
      <c r="F94" s="137"/>
    </row>
    <row r="95" spans="1:6" ht="16.5" x14ac:dyDescent="0.15">
      <c r="A95" s="141" t="s">
        <v>250</v>
      </c>
      <c r="B95" s="144" t="s">
        <v>251</v>
      </c>
      <c r="C95" s="144"/>
      <c r="D95" s="144"/>
      <c r="E95" s="144"/>
      <c r="F95" s="144"/>
    </row>
    <row r="96" spans="1:6" ht="16.5" x14ac:dyDescent="0.15">
      <c r="A96" s="142"/>
      <c r="B96" s="68" t="s">
        <v>172</v>
      </c>
      <c r="C96" s="145" t="s">
        <v>252</v>
      </c>
      <c r="D96" s="145"/>
      <c r="E96" s="145"/>
      <c r="F96" s="145"/>
    </row>
    <row r="97" spans="1:6" ht="36.75" customHeight="1" x14ac:dyDescent="0.15">
      <c r="A97" s="142"/>
      <c r="B97" s="68" t="s">
        <v>174</v>
      </c>
      <c r="C97" s="152" t="s">
        <v>253</v>
      </c>
      <c r="D97" s="147"/>
      <c r="E97" s="147"/>
      <c r="F97" s="147"/>
    </row>
    <row r="98" spans="1:6" ht="16.5" x14ac:dyDescent="0.15">
      <c r="A98" s="142"/>
      <c r="B98" s="68" t="s">
        <v>176</v>
      </c>
      <c r="C98" s="74">
        <f>COUNTA(D98:F99)</f>
        <v>4</v>
      </c>
      <c r="D98" s="83"/>
      <c r="E98" s="83">
        <v>39123</v>
      </c>
      <c r="F98" s="84"/>
    </row>
    <row r="99" spans="1:6" ht="16.5" x14ac:dyDescent="0.15">
      <c r="A99" s="143"/>
      <c r="B99" s="68" t="s">
        <v>198</v>
      </c>
      <c r="C99" s="74">
        <f>COUNTA(D98:E99)</f>
        <v>3</v>
      </c>
      <c r="D99" s="83">
        <v>39123</v>
      </c>
      <c r="E99" s="68">
        <v>111</v>
      </c>
      <c r="F99" s="84" t="s">
        <v>249</v>
      </c>
    </row>
    <row r="100" spans="1:6" ht="16.5" x14ac:dyDescent="0.15">
      <c r="A100" s="135"/>
      <c r="B100" s="136"/>
      <c r="C100" s="136"/>
      <c r="D100" s="136"/>
      <c r="E100" s="136"/>
      <c r="F100" s="137"/>
    </row>
    <row r="101" spans="1:6" ht="16.5" x14ac:dyDescent="0.15">
      <c r="A101" s="141" t="s">
        <v>254</v>
      </c>
      <c r="B101" s="144" t="s">
        <v>255</v>
      </c>
      <c r="C101" s="144"/>
      <c r="D101" s="144"/>
      <c r="E101" s="144"/>
      <c r="F101" s="144"/>
    </row>
    <row r="102" spans="1:6" ht="16.5" x14ac:dyDescent="0.15">
      <c r="A102" s="142"/>
      <c r="B102" s="68" t="s">
        <v>256</v>
      </c>
      <c r="C102" s="145" t="s">
        <v>257</v>
      </c>
      <c r="D102" s="145"/>
      <c r="E102" s="145"/>
      <c r="F102" s="145"/>
    </row>
    <row r="103" spans="1:6" ht="62.25" customHeight="1" x14ac:dyDescent="0.15">
      <c r="A103" s="142"/>
      <c r="B103" s="68" t="s">
        <v>258</v>
      </c>
      <c r="C103" s="146" t="s">
        <v>259</v>
      </c>
      <c r="D103" s="147"/>
      <c r="E103" s="147"/>
      <c r="F103" s="147"/>
    </row>
    <row r="104" spans="1:6" ht="16.5" x14ac:dyDescent="0.15">
      <c r="A104" s="142"/>
      <c r="B104" s="68" t="s">
        <v>260</v>
      </c>
      <c r="C104" s="69">
        <f>COUNTIF(D104:F105,"苹果")</f>
        <v>2</v>
      </c>
      <c r="D104" s="68" t="s">
        <v>261</v>
      </c>
      <c r="E104" s="68">
        <v>8</v>
      </c>
      <c r="F104" s="68" t="s">
        <v>262</v>
      </c>
    </row>
    <row r="105" spans="1:6" ht="16.5" x14ac:dyDescent="0.15">
      <c r="A105" s="143"/>
      <c r="B105" s="68" t="s">
        <v>263</v>
      </c>
      <c r="C105" s="69">
        <f>COUNTIF(D104:F105,"梨")</f>
        <v>1</v>
      </c>
      <c r="D105" s="68">
        <v>100</v>
      </c>
      <c r="E105" s="68" t="s">
        <v>262</v>
      </c>
      <c r="F105" s="82">
        <v>666</v>
      </c>
    </row>
    <row r="106" spans="1:6" ht="16.5" x14ac:dyDescent="0.15">
      <c r="A106" s="135"/>
      <c r="B106" s="136"/>
      <c r="C106" s="136"/>
      <c r="D106" s="136"/>
      <c r="E106" s="136"/>
      <c r="F106" s="137"/>
    </row>
    <row r="107" spans="1:6" ht="21" x14ac:dyDescent="0.15">
      <c r="A107" s="138" t="s">
        <v>264</v>
      </c>
      <c r="B107" s="139"/>
      <c r="C107" s="139"/>
      <c r="D107" s="139"/>
      <c r="E107" s="139"/>
      <c r="F107" s="140"/>
    </row>
    <row r="108" spans="1:6" ht="16.5" x14ac:dyDescent="0.15">
      <c r="A108" s="135"/>
      <c r="B108" s="136"/>
      <c r="C108" s="136"/>
      <c r="D108" s="136"/>
      <c r="E108" s="136"/>
      <c r="F108" s="137"/>
    </row>
    <row r="109" spans="1:6" ht="16.5" x14ac:dyDescent="0.15">
      <c r="A109" s="162" t="s">
        <v>265</v>
      </c>
      <c r="B109" s="144" t="s">
        <v>266</v>
      </c>
      <c r="C109" s="144"/>
      <c r="D109" s="144"/>
      <c r="E109" s="144"/>
      <c r="F109" s="144"/>
    </row>
    <row r="110" spans="1:6" ht="16.5" x14ac:dyDescent="0.15">
      <c r="A110" s="162"/>
      <c r="B110" s="68" t="s">
        <v>256</v>
      </c>
      <c r="C110" s="145" t="s">
        <v>267</v>
      </c>
      <c r="D110" s="145"/>
      <c r="E110" s="145"/>
      <c r="F110" s="145"/>
    </row>
    <row r="111" spans="1:6" ht="174.75" customHeight="1" x14ac:dyDescent="0.15">
      <c r="A111" s="162"/>
      <c r="B111" s="68" t="s">
        <v>258</v>
      </c>
      <c r="C111" s="146" t="s">
        <v>268</v>
      </c>
      <c r="D111" s="147"/>
      <c r="E111" s="147"/>
      <c r="F111" s="147"/>
    </row>
  </sheetData>
  <mergeCells count="100">
    <mergeCell ref="A108:F108"/>
    <mergeCell ref="A109:A111"/>
    <mergeCell ref="B109:F109"/>
    <mergeCell ref="C110:F110"/>
    <mergeCell ref="C111:F111"/>
    <mergeCell ref="A107:F107"/>
    <mergeCell ref="A94:F94"/>
    <mergeCell ref="A95:A99"/>
    <mergeCell ref="B95:F95"/>
    <mergeCell ref="C96:F96"/>
    <mergeCell ref="C97:F97"/>
    <mergeCell ref="A100:F100"/>
    <mergeCell ref="A101:A105"/>
    <mergeCell ref="B101:F101"/>
    <mergeCell ref="C102:F102"/>
    <mergeCell ref="C103:F103"/>
    <mergeCell ref="A106:F106"/>
    <mergeCell ref="A89:A93"/>
    <mergeCell ref="B89:F89"/>
    <mergeCell ref="C90:F90"/>
    <mergeCell ref="C91:F91"/>
    <mergeCell ref="A76:F76"/>
    <mergeCell ref="A77:A81"/>
    <mergeCell ref="B77:F77"/>
    <mergeCell ref="C78:F78"/>
    <mergeCell ref="C79:F79"/>
    <mergeCell ref="A82:F82"/>
    <mergeCell ref="A83:A87"/>
    <mergeCell ref="B83:F83"/>
    <mergeCell ref="C84:F84"/>
    <mergeCell ref="C85:F85"/>
    <mergeCell ref="A88:F88"/>
    <mergeCell ref="A75:F75"/>
    <mergeCell ref="A62:F62"/>
    <mergeCell ref="A63:A67"/>
    <mergeCell ref="B63:F63"/>
    <mergeCell ref="C64:F64"/>
    <mergeCell ref="C65:F65"/>
    <mergeCell ref="A68:F68"/>
    <mergeCell ref="A69:A73"/>
    <mergeCell ref="B69:F69"/>
    <mergeCell ref="C70:F70"/>
    <mergeCell ref="C71:F71"/>
    <mergeCell ref="A74:F74"/>
    <mergeCell ref="A61:F61"/>
    <mergeCell ref="A46:F46"/>
    <mergeCell ref="A48:A53"/>
    <mergeCell ref="B48:F48"/>
    <mergeCell ref="C49:F49"/>
    <mergeCell ref="C50:F50"/>
    <mergeCell ref="A54:F54"/>
    <mergeCell ref="A55:A59"/>
    <mergeCell ref="B55:F55"/>
    <mergeCell ref="C56:F56"/>
    <mergeCell ref="C57:F57"/>
    <mergeCell ref="A60:F60"/>
    <mergeCell ref="A40:A44"/>
    <mergeCell ref="B40:F40"/>
    <mergeCell ref="C41:F41"/>
    <mergeCell ref="C42:F42"/>
    <mergeCell ref="D43:E43"/>
    <mergeCell ref="D44:E44"/>
    <mergeCell ref="A39:F39"/>
    <mergeCell ref="A23:F23"/>
    <mergeCell ref="A25:A30"/>
    <mergeCell ref="B25:F25"/>
    <mergeCell ref="C26:F26"/>
    <mergeCell ref="C27:F27"/>
    <mergeCell ref="D28:E28"/>
    <mergeCell ref="D29:E29"/>
    <mergeCell ref="D30:E30"/>
    <mergeCell ref="A31:F31"/>
    <mergeCell ref="A32:A38"/>
    <mergeCell ref="B32:F32"/>
    <mergeCell ref="C33:F33"/>
    <mergeCell ref="C34:F34"/>
    <mergeCell ref="A22:F22"/>
    <mergeCell ref="A13:A16"/>
    <mergeCell ref="B13:F13"/>
    <mergeCell ref="C14:F14"/>
    <mergeCell ref="C15:F15"/>
    <mergeCell ref="C16:D16"/>
    <mergeCell ref="A17:F17"/>
    <mergeCell ref="A18:A21"/>
    <mergeCell ref="B18:F18"/>
    <mergeCell ref="C19:F19"/>
    <mergeCell ref="C20:F20"/>
    <mergeCell ref="C21:F21"/>
    <mergeCell ref="A12:F12"/>
    <mergeCell ref="A1:F1"/>
    <mergeCell ref="A2:F2"/>
    <mergeCell ref="A3:A6"/>
    <mergeCell ref="B3:F3"/>
    <mergeCell ref="C4:F4"/>
    <mergeCell ref="C5:F5"/>
    <mergeCell ref="A7:F7"/>
    <mergeCell ref="A8:A11"/>
    <mergeCell ref="B8:F8"/>
    <mergeCell ref="C9:F9"/>
    <mergeCell ref="C10:F10"/>
  </mergeCells>
  <phoneticPr fontId="5" type="noConversion"/>
  <hyperlinks>
    <hyperlink ref="A109:A111" location="'案例4-季度业绩评定'!A1" display="VLOOKUP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M24"/>
  <sheetViews>
    <sheetView tabSelected="1" workbookViewId="0">
      <selection activeCell="J12" sqref="J12"/>
    </sheetView>
  </sheetViews>
  <sheetFormatPr defaultRowHeight="16.5" x14ac:dyDescent="0.3"/>
  <cols>
    <col min="1" max="1" width="9" style="1"/>
    <col min="2" max="4" width="14" style="1" customWidth="1"/>
    <col min="5" max="5" width="11.875" style="1" customWidth="1"/>
    <col min="6" max="6" width="6.125" style="1" customWidth="1"/>
    <col min="7" max="7" width="29.625" style="1" customWidth="1"/>
    <col min="8" max="8" width="14.875" style="1" customWidth="1"/>
    <col min="9" max="16384" width="9" style="1"/>
  </cols>
  <sheetData>
    <row r="1" spans="1:13" ht="30" thickBot="1" x14ac:dyDescent="0.4">
      <c r="A1" s="85" t="s">
        <v>269</v>
      </c>
      <c r="B1" s="85"/>
      <c r="C1" s="85"/>
      <c r="D1" s="85"/>
      <c r="E1" s="85"/>
      <c r="G1" s="86"/>
      <c r="H1" s="86"/>
      <c r="I1" s="86"/>
    </row>
    <row r="2" spans="1:13" ht="18" thickTop="1" x14ac:dyDescent="0.35">
      <c r="A2" s="87" t="s">
        <v>270</v>
      </c>
      <c r="B2" s="88" t="s">
        <v>271</v>
      </c>
      <c r="C2" s="88" t="s">
        <v>272</v>
      </c>
      <c r="D2" s="89" t="s">
        <v>273</v>
      </c>
      <c r="E2" s="90" t="s">
        <v>274</v>
      </c>
      <c r="G2" s="163" t="s">
        <v>275</v>
      </c>
      <c r="H2" s="163"/>
      <c r="I2" s="86"/>
      <c r="J2" s="91" t="s">
        <v>276</v>
      </c>
      <c r="K2" s="91" t="s">
        <v>277</v>
      </c>
      <c r="L2" s="91"/>
      <c r="M2" s="91"/>
    </row>
    <row r="3" spans="1:13" ht="17.25" x14ac:dyDescent="0.35">
      <c r="A3" s="92">
        <v>89001</v>
      </c>
      <c r="B3" s="93" t="s">
        <v>278</v>
      </c>
      <c r="C3" s="94">
        <v>3530</v>
      </c>
      <c r="D3" s="95"/>
      <c r="E3" s="96"/>
      <c r="G3" s="97" t="s">
        <v>279</v>
      </c>
      <c r="H3" s="97" t="s">
        <v>280</v>
      </c>
      <c r="J3" s="98" t="s">
        <v>281</v>
      </c>
      <c r="K3" s="98" t="s">
        <v>282</v>
      </c>
      <c r="L3" s="98" t="s">
        <v>283</v>
      </c>
      <c r="M3" s="98" t="s">
        <v>284</v>
      </c>
    </row>
    <row r="4" spans="1:13" ht="17.25" x14ac:dyDescent="0.35">
      <c r="A4" s="92">
        <v>89002</v>
      </c>
      <c r="B4" s="93" t="s">
        <v>285</v>
      </c>
      <c r="C4" s="94">
        <v>1370</v>
      </c>
      <c r="D4" s="95"/>
      <c r="E4" s="96"/>
      <c r="G4" s="97" t="s">
        <v>286</v>
      </c>
      <c r="H4" s="97">
        <v>3000</v>
      </c>
      <c r="J4" s="98">
        <v>1</v>
      </c>
      <c r="K4" s="99" t="s">
        <v>287</v>
      </c>
      <c r="L4" s="98"/>
      <c r="M4" s="98"/>
    </row>
    <row r="5" spans="1:13" ht="17.25" x14ac:dyDescent="0.35">
      <c r="A5" s="92">
        <v>89003</v>
      </c>
      <c r="B5" s="93" t="s">
        <v>288</v>
      </c>
      <c r="C5" s="94">
        <v>1500</v>
      </c>
      <c r="D5" s="95"/>
      <c r="E5" s="96"/>
      <c r="G5" s="97" t="s">
        <v>289</v>
      </c>
      <c r="H5" s="97">
        <v>2000</v>
      </c>
      <c r="I5" s="86"/>
      <c r="J5" s="98">
        <v>2</v>
      </c>
      <c r="K5" s="99" t="s">
        <v>290</v>
      </c>
      <c r="L5" s="98"/>
      <c r="M5" s="98"/>
    </row>
    <row r="6" spans="1:13" ht="17.25" x14ac:dyDescent="0.35">
      <c r="A6" s="92">
        <v>89004</v>
      </c>
      <c r="B6" s="93" t="s">
        <v>291</v>
      </c>
      <c r="C6" s="94">
        <v>1120</v>
      </c>
      <c r="D6" s="95"/>
      <c r="E6" s="96"/>
      <c r="G6" s="100" t="s">
        <v>292</v>
      </c>
      <c r="H6" s="100">
        <v>0</v>
      </c>
      <c r="I6" s="86"/>
      <c r="J6" s="98">
        <v>3</v>
      </c>
      <c r="K6" s="99" t="s">
        <v>293</v>
      </c>
      <c r="L6" s="98"/>
      <c r="M6" s="98"/>
    </row>
    <row r="7" spans="1:13" ht="17.25" x14ac:dyDescent="0.35">
      <c r="A7" s="92">
        <v>89005</v>
      </c>
      <c r="B7" s="93" t="s">
        <v>287</v>
      </c>
      <c r="C7" s="94">
        <v>1900</v>
      </c>
      <c r="D7" s="95"/>
      <c r="E7" s="96"/>
      <c r="G7" s="86"/>
      <c r="H7" s="86"/>
      <c r="I7" s="86"/>
      <c r="J7" s="98">
        <v>4</v>
      </c>
      <c r="K7" s="99" t="s">
        <v>294</v>
      </c>
      <c r="L7" s="98"/>
      <c r="M7" s="98"/>
    </row>
    <row r="8" spans="1:13" ht="17.25" x14ac:dyDescent="0.35">
      <c r="A8" s="92">
        <v>89006</v>
      </c>
      <c r="B8" s="93" t="s">
        <v>290</v>
      </c>
      <c r="C8" s="94">
        <v>1970</v>
      </c>
      <c r="D8" s="95"/>
      <c r="E8" s="96"/>
      <c r="I8" s="86"/>
      <c r="J8" s="98">
        <v>5</v>
      </c>
      <c r="K8" s="99" t="s">
        <v>295</v>
      </c>
      <c r="L8" s="98"/>
      <c r="M8" s="98"/>
    </row>
    <row r="9" spans="1:13" ht="17.25" x14ac:dyDescent="0.35">
      <c r="A9" s="92">
        <v>89007</v>
      </c>
      <c r="B9" s="93" t="s">
        <v>296</v>
      </c>
      <c r="C9" s="94">
        <v>2470</v>
      </c>
      <c r="D9" s="95"/>
      <c r="E9" s="96"/>
      <c r="G9" s="86"/>
      <c r="H9" s="86"/>
      <c r="I9" s="86"/>
      <c r="J9" s="98">
        <v>6</v>
      </c>
      <c r="K9" s="99" t="s">
        <v>297</v>
      </c>
      <c r="L9" s="98"/>
      <c r="M9" s="98"/>
    </row>
    <row r="10" spans="1:13" ht="17.25" x14ac:dyDescent="0.35">
      <c r="A10" s="92">
        <v>89008</v>
      </c>
      <c r="B10" s="93" t="s">
        <v>293</v>
      </c>
      <c r="C10" s="94">
        <v>1500</v>
      </c>
      <c r="D10" s="95"/>
      <c r="E10" s="96"/>
      <c r="G10" s="86"/>
      <c r="H10" s="86"/>
      <c r="I10" s="86"/>
      <c r="J10" s="98">
        <v>7</v>
      </c>
      <c r="K10" s="99" t="s">
        <v>308</v>
      </c>
      <c r="L10" s="98"/>
      <c r="M10" s="98"/>
    </row>
    <row r="11" spans="1:13" ht="17.25" x14ac:dyDescent="0.35">
      <c r="A11" s="92">
        <v>89009</v>
      </c>
      <c r="B11" s="93" t="s">
        <v>298</v>
      </c>
      <c r="C11" s="94">
        <v>1790</v>
      </c>
      <c r="D11" s="95"/>
      <c r="E11" s="96"/>
      <c r="G11" s="164"/>
      <c r="H11" s="164"/>
      <c r="I11" s="86"/>
      <c r="J11" s="98">
        <v>8</v>
      </c>
      <c r="K11" s="99" t="s">
        <v>309</v>
      </c>
      <c r="L11" s="98"/>
      <c r="M11" s="98"/>
    </row>
    <row r="12" spans="1:13" ht="17.25" x14ac:dyDescent="0.35">
      <c r="A12" s="92">
        <v>89010</v>
      </c>
      <c r="B12" s="93" t="s">
        <v>299</v>
      </c>
      <c r="C12" s="94">
        <v>1900</v>
      </c>
      <c r="D12" s="95"/>
      <c r="E12" s="96"/>
      <c r="G12" s="164"/>
      <c r="H12" s="164"/>
      <c r="I12" s="86"/>
    </row>
    <row r="13" spans="1:13" ht="17.25" x14ac:dyDescent="0.35">
      <c r="A13" s="92">
        <v>89011</v>
      </c>
      <c r="B13" s="93" t="s">
        <v>300</v>
      </c>
      <c r="C13" s="94">
        <v>1960</v>
      </c>
      <c r="D13" s="95"/>
      <c r="E13" s="96"/>
      <c r="G13" s="86"/>
      <c r="H13" s="86"/>
      <c r="I13" s="86"/>
    </row>
    <row r="14" spans="1:13" ht="17.25" x14ac:dyDescent="0.35">
      <c r="A14" s="92">
        <v>89012</v>
      </c>
      <c r="B14" s="93" t="s">
        <v>294</v>
      </c>
      <c r="C14" s="94">
        <v>1420</v>
      </c>
      <c r="D14" s="95"/>
      <c r="E14" s="96"/>
      <c r="G14" s="86"/>
      <c r="H14" s="86"/>
      <c r="I14" s="86"/>
    </row>
    <row r="15" spans="1:13" ht="17.25" x14ac:dyDescent="0.35">
      <c r="A15" s="92">
        <v>89013</v>
      </c>
      <c r="B15" s="93" t="s">
        <v>301</v>
      </c>
      <c r="C15" s="94">
        <v>1630</v>
      </c>
      <c r="D15" s="95"/>
      <c r="E15" s="96"/>
      <c r="G15" s="86"/>
      <c r="H15" s="86"/>
      <c r="I15" s="86"/>
    </row>
    <row r="16" spans="1:13" ht="17.25" x14ac:dyDescent="0.35">
      <c r="A16" s="92">
        <v>89014</v>
      </c>
      <c r="B16" s="93" t="s">
        <v>302</v>
      </c>
      <c r="C16" s="94">
        <v>4070</v>
      </c>
      <c r="D16" s="95"/>
      <c r="E16" s="96"/>
      <c r="G16" s="86"/>
      <c r="H16" s="86"/>
      <c r="I16" s="86"/>
    </row>
    <row r="17" spans="1:9" ht="17.25" x14ac:dyDescent="0.35">
      <c r="A17" s="92">
        <v>89015</v>
      </c>
      <c r="B17" s="93" t="s">
        <v>295</v>
      </c>
      <c r="C17" s="94">
        <v>2770</v>
      </c>
      <c r="D17" s="95"/>
      <c r="E17" s="96"/>
      <c r="G17" s="86"/>
      <c r="H17" s="86"/>
      <c r="I17" s="86"/>
    </row>
    <row r="18" spans="1:9" ht="17.25" x14ac:dyDescent="0.35">
      <c r="A18" s="92">
        <v>89016</v>
      </c>
      <c r="B18" s="93" t="s">
        <v>303</v>
      </c>
      <c r="C18" s="94">
        <v>4030</v>
      </c>
      <c r="D18" s="95"/>
      <c r="E18" s="96"/>
      <c r="G18" s="86"/>
      <c r="H18" s="86"/>
      <c r="I18" s="86"/>
    </row>
    <row r="19" spans="1:9" ht="17.25" x14ac:dyDescent="0.35">
      <c r="A19" s="92">
        <v>89017</v>
      </c>
      <c r="B19" s="93" t="s">
        <v>297</v>
      </c>
      <c r="C19" s="94">
        <v>3730</v>
      </c>
      <c r="D19" s="95"/>
      <c r="E19" s="96"/>
      <c r="G19" s="86"/>
      <c r="H19" s="86"/>
      <c r="I19" s="86"/>
    </row>
    <row r="20" spans="1:9" ht="17.25" x14ac:dyDescent="0.35">
      <c r="A20" s="92">
        <v>89018</v>
      </c>
      <c r="B20" s="93" t="s">
        <v>304</v>
      </c>
      <c r="C20" s="94">
        <v>2160</v>
      </c>
      <c r="D20" s="95"/>
      <c r="E20" s="96"/>
      <c r="G20" s="86"/>
      <c r="H20" s="86"/>
      <c r="I20" s="86"/>
    </row>
    <row r="21" spans="1:9" ht="17.25" x14ac:dyDescent="0.35">
      <c r="A21" s="92">
        <v>89019</v>
      </c>
      <c r="B21" s="93" t="s">
        <v>305</v>
      </c>
      <c r="C21" s="94">
        <v>3190</v>
      </c>
      <c r="D21" s="95"/>
      <c r="E21" s="96"/>
      <c r="G21" s="86"/>
      <c r="H21" s="86"/>
      <c r="I21" s="86"/>
    </row>
    <row r="22" spans="1:9" ht="17.25" x14ac:dyDescent="0.35">
      <c r="A22" s="92">
        <v>89020</v>
      </c>
      <c r="B22" s="93" t="s">
        <v>306</v>
      </c>
      <c r="C22" s="94">
        <v>4190</v>
      </c>
      <c r="D22" s="95"/>
      <c r="E22" s="96"/>
      <c r="G22" s="86"/>
      <c r="H22" s="86"/>
      <c r="I22" s="86"/>
    </row>
    <row r="23" spans="1:9" ht="18" thickBot="1" x14ac:dyDescent="0.4">
      <c r="A23" s="101">
        <v>89021</v>
      </c>
      <c r="B23" s="102" t="s">
        <v>307</v>
      </c>
      <c r="C23" s="103">
        <v>4370</v>
      </c>
      <c r="D23" s="104"/>
      <c r="E23" s="105"/>
      <c r="G23" s="86"/>
      <c r="H23" s="86"/>
      <c r="I23" s="86"/>
    </row>
    <row r="24" spans="1:9" ht="17.25" thickTop="1" x14ac:dyDescent="0.3"/>
  </sheetData>
  <mergeCells count="3">
    <mergeCell ref="G2:H2"/>
    <mergeCell ref="G11:H11"/>
    <mergeCell ref="G12:H12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L12"/>
  <sheetViews>
    <sheetView zoomScaleNormal="100" workbookViewId="0">
      <selection activeCell="G12" sqref="G12"/>
    </sheetView>
  </sheetViews>
  <sheetFormatPr defaultRowHeight="11.25" x14ac:dyDescent="0.15"/>
  <cols>
    <col min="1" max="1" width="13.25" style="53" customWidth="1"/>
    <col min="2" max="2" width="14.625" style="53" customWidth="1"/>
    <col min="3" max="3" width="14" style="53" bestFit="1" customWidth="1"/>
    <col min="4" max="4" width="14.875" style="53" customWidth="1"/>
    <col min="5" max="5" width="12.875" style="53" bestFit="1" customWidth="1"/>
    <col min="6" max="6" width="9.125" style="53" bestFit="1" customWidth="1"/>
    <col min="7" max="7" width="12.875" style="53" bestFit="1" customWidth="1"/>
    <col min="8" max="8" width="9.125" style="53" bestFit="1" customWidth="1"/>
    <col min="9" max="9" width="11.75" style="53" bestFit="1" customWidth="1"/>
    <col min="10" max="10" width="9.125" style="53" bestFit="1" customWidth="1"/>
    <col min="11" max="11" width="16.125" style="53" customWidth="1"/>
    <col min="12" max="12" width="9.125" style="53" bestFit="1" customWidth="1"/>
    <col min="13" max="16384" width="9" style="53"/>
  </cols>
  <sheetData>
    <row r="1" spans="1:12" ht="21" customHeight="1" x14ac:dyDescent="0.15">
      <c r="A1" s="52" t="s">
        <v>140</v>
      </c>
      <c r="B1" s="52" t="s">
        <v>141</v>
      </c>
      <c r="C1" s="52" t="s">
        <v>142</v>
      </c>
      <c r="D1" s="52" t="s">
        <v>143</v>
      </c>
      <c r="E1" s="52" t="s">
        <v>144</v>
      </c>
      <c r="F1" s="52" t="s">
        <v>145</v>
      </c>
      <c r="G1" s="52" t="s">
        <v>146</v>
      </c>
      <c r="H1" s="52" t="s">
        <v>145</v>
      </c>
      <c r="I1" s="52" t="s">
        <v>147</v>
      </c>
      <c r="J1" s="52" t="s">
        <v>145</v>
      </c>
      <c r="K1" s="52" t="s">
        <v>148</v>
      </c>
      <c r="L1" s="52" t="s">
        <v>145</v>
      </c>
    </row>
    <row r="2" spans="1:12" ht="21" customHeight="1" x14ac:dyDescent="0.15">
      <c r="A2" s="54" t="s">
        <v>149</v>
      </c>
      <c r="B2" s="55">
        <v>64608772.307099961</v>
      </c>
      <c r="C2" s="55">
        <v>19910466.883399993</v>
      </c>
      <c r="D2" s="55">
        <v>0.30816971399427134</v>
      </c>
      <c r="E2" s="55">
        <v>5394584.6870999988</v>
      </c>
      <c r="F2" s="55">
        <v>8.3496164599109385E-2</v>
      </c>
      <c r="G2" s="55">
        <v>2503913.6338</v>
      </c>
      <c r="H2" s="55">
        <v>0.46415317935180006</v>
      </c>
      <c r="I2" s="55">
        <v>46948.075299999997</v>
      </c>
      <c r="J2" s="56">
        <v>7.2665171653231984E-4</v>
      </c>
      <c r="K2" s="55">
        <v>500051.08319999999</v>
      </c>
      <c r="L2" s="56">
        <v>7.7396778385316663E-3</v>
      </c>
    </row>
    <row r="3" spans="1:12" ht="21" customHeight="1" x14ac:dyDescent="0.15">
      <c r="A3" s="54" t="s">
        <v>150</v>
      </c>
      <c r="B3" s="55">
        <v>105674854.59709997</v>
      </c>
      <c r="C3" s="55">
        <v>44899696.066399992</v>
      </c>
      <c r="D3" s="55">
        <v>0.42488533566084669</v>
      </c>
      <c r="E3" s="55">
        <v>8995214.7535999976</v>
      </c>
      <c r="F3" s="55">
        <v>8.5121619404119359E-2</v>
      </c>
      <c r="G3" s="55">
        <v>7129330.8303999985</v>
      </c>
      <c r="H3" s="55">
        <v>0.79256927440745661</v>
      </c>
      <c r="I3" s="55">
        <v>570644.18769999989</v>
      </c>
      <c r="J3" s="56">
        <v>5.3999997433226655E-3</v>
      </c>
      <c r="K3" s="55">
        <v>35050</v>
      </c>
      <c r="L3" s="56">
        <v>3.3167776888487786E-4</v>
      </c>
    </row>
    <row r="4" spans="1:12" ht="21" customHeight="1" x14ac:dyDescent="0.15">
      <c r="A4" s="54" t="s">
        <v>151</v>
      </c>
      <c r="B4" s="55">
        <v>69292247.110299975</v>
      </c>
      <c r="C4" s="55">
        <v>21596734.570799995</v>
      </c>
      <c r="D4" s="55">
        <v>0.31167606004207271</v>
      </c>
      <c r="E4" s="55">
        <v>13601779.778699996</v>
      </c>
      <c r="F4" s="55">
        <v>0.19629583894210517</v>
      </c>
      <c r="G4" s="55">
        <v>9392064.8600000013</v>
      </c>
      <c r="H4" s="55">
        <v>0.69050264103729353</v>
      </c>
      <c r="I4" s="55">
        <v>544997.52699999989</v>
      </c>
      <c r="J4" s="56">
        <v>7.8652020929912744E-3</v>
      </c>
      <c r="K4" s="55">
        <v>699582.75</v>
      </c>
      <c r="L4" s="56">
        <v>1.0096118673801967E-2</v>
      </c>
    </row>
    <row r="5" spans="1:12" ht="21" customHeight="1" x14ac:dyDescent="0.15">
      <c r="A5" s="54" t="s">
        <v>152</v>
      </c>
      <c r="B5" s="55">
        <v>94885767.498999968</v>
      </c>
      <c r="C5" s="55">
        <v>20091135.154899999</v>
      </c>
      <c r="D5" s="55">
        <v>0.21174023970572559</v>
      </c>
      <c r="E5" s="55">
        <v>6332221.2018999998</v>
      </c>
      <c r="F5" s="55">
        <v>6.6735205593048894E-2</v>
      </c>
      <c r="G5" s="55">
        <v>2244783.9002999999</v>
      </c>
      <c r="H5" s="55">
        <v>0.35450181361738381</v>
      </c>
      <c r="I5" s="55">
        <v>379125.74949999998</v>
      </c>
      <c r="J5" s="56">
        <v>3.9956018641467564E-3</v>
      </c>
      <c r="K5" s="55">
        <v>0</v>
      </c>
      <c r="L5" s="56">
        <v>0</v>
      </c>
    </row>
    <row r="6" spans="1:12" ht="21" customHeight="1" x14ac:dyDescent="0.15">
      <c r="A6" s="54" t="s">
        <v>153</v>
      </c>
      <c r="B6" s="57">
        <v>334461641.51349986</v>
      </c>
      <c r="C6" s="57">
        <v>106498032.67549998</v>
      </c>
      <c r="D6" s="55">
        <v>0.3184162829362942</v>
      </c>
      <c r="E6" s="57">
        <v>34323800.421299994</v>
      </c>
      <c r="F6" s="55">
        <v>0.10262402667755424</v>
      </c>
      <c r="G6" s="57">
        <v>21270093.224499997</v>
      </c>
      <c r="H6" s="55">
        <v>0.61968933985819985</v>
      </c>
      <c r="I6" s="57">
        <v>1541715.5394999997</v>
      </c>
      <c r="J6" s="56">
        <v>4.6095436610412363E-3</v>
      </c>
      <c r="K6" s="57">
        <v>1234683.8332</v>
      </c>
      <c r="L6" s="56">
        <v>3.6915558615715416E-3</v>
      </c>
    </row>
    <row r="7" spans="1:12" ht="21" customHeight="1" x14ac:dyDescent="0.15">
      <c r="C7" s="58"/>
    </row>
    <row r="8" spans="1:12" ht="21" customHeight="1" x14ac:dyDescent="0.15">
      <c r="A8" s="61" t="s">
        <v>167</v>
      </c>
    </row>
    <row r="9" spans="1:12" ht="27.75" customHeight="1" x14ac:dyDescent="0.15"/>
    <row r="10" spans="1:12" ht="21.75" customHeight="1" x14ac:dyDescent="0.15">
      <c r="A10" s="59" t="s">
        <v>149</v>
      </c>
      <c r="B10" s="59" t="s">
        <v>150</v>
      </c>
      <c r="C10" s="59" t="s">
        <v>151</v>
      </c>
      <c r="D10" s="59" t="s">
        <v>152</v>
      </c>
    </row>
    <row r="11" spans="1:12" ht="21.75" customHeight="1" x14ac:dyDescent="0.15">
      <c r="A11" s="60">
        <f>INDEX($A$1:$K$6,MATCH(A10,$A$1:$A$6,0),MATCH($A$8,1:1,0))</f>
        <v>5394584.6870999988</v>
      </c>
      <c r="B11" s="60">
        <f>INDEX($A$1:$K$6,MATCH(B10,$A$1:$A$6,0),MATCH($A$8,1:1,0))</f>
        <v>8995214.7535999976</v>
      </c>
      <c r="C11" s="60">
        <f>INDEX($A$1:$K$6,MATCH(C10,$A$1:$A$6,0),MATCH($A$8,1:1,0))</f>
        <v>13601779.778699996</v>
      </c>
      <c r="D11" s="60">
        <f>INDEX($A$1:$K$6,MATCH(D10,$A$1:$A$6,0),MATCH($A$8,1:1,0))</f>
        <v>6332221.2018999998</v>
      </c>
    </row>
    <row r="12" spans="1:12" ht="29.25" customHeight="1" x14ac:dyDescent="0.15"/>
  </sheetData>
  <phoneticPr fontId="5" type="noConversion"/>
  <dataValidations count="1">
    <dataValidation type="list" allowBlank="1" showInputMessage="1" showErrorMessage="1" sqref="A8">
      <formula1>"库存金额,超30天金额,超60天金额,超90天金额,下柜库存,30天不动销库存"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/>
  </sheetPr>
  <dimension ref="A1:A41"/>
  <sheetViews>
    <sheetView workbookViewId="0">
      <selection activeCell="J14" sqref="J14"/>
    </sheetView>
  </sheetViews>
  <sheetFormatPr defaultRowHeight="16.5" x14ac:dyDescent="0.3"/>
  <cols>
    <col min="1" max="16384" width="9" style="1"/>
  </cols>
  <sheetData>
    <row r="1" spans="1:1" ht="31.5" customHeight="1" x14ac:dyDescent="0.3">
      <c r="A1" s="5" t="s">
        <v>63</v>
      </c>
    </row>
    <row r="2" spans="1:1" x14ac:dyDescent="0.3">
      <c r="A2" s="1" t="s">
        <v>64</v>
      </c>
    </row>
    <row r="9" spans="1:1" x14ac:dyDescent="0.3">
      <c r="A9" s="1" t="s">
        <v>65</v>
      </c>
    </row>
    <row r="25" spans="1:1" x14ac:dyDescent="0.3">
      <c r="A25" s="1" t="s">
        <v>66</v>
      </c>
    </row>
    <row r="41" spans="1:1" x14ac:dyDescent="0.3">
      <c r="A41" s="1" t="s">
        <v>76</v>
      </c>
    </row>
  </sheetData>
  <phoneticPr fontId="5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F29"/>
  <sheetViews>
    <sheetView workbookViewId="0">
      <selection activeCell="L14" sqref="L14"/>
    </sheetView>
  </sheetViews>
  <sheetFormatPr defaultRowHeight="20.25" customHeight="1" outlineLevelCol="1" x14ac:dyDescent="0.15"/>
  <cols>
    <col min="1" max="1" width="7" style="10" customWidth="1"/>
    <col min="2" max="2" width="9" style="10"/>
    <col min="3" max="3" width="10" style="10" bestFit="1" customWidth="1"/>
    <col min="4" max="6" width="9" style="10"/>
    <col min="7" max="8" width="9.125" style="4" bestFit="1" customWidth="1"/>
    <col min="9" max="9" width="12.75" style="15" customWidth="1"/>
    <col min="10" max="10" width="9" style="10" hidden="1" customWidth="1" outlineLevel="1"/>
    <col min="11" max="11" width="10" style="10" hidden="1" customWidth="1" outlineLevel="1"/>
    <col min="12" max="12" width="10" style="10" customWidth="1" collapsed="1"/>
    <col min="13" max="13" width="11.875" style="12" customWidth="1"/>
    <col min="14" max="14" width="8.375" style="12" customWidth="1"/>
    <col min="15" max="16" width="6.5" style="12" customWidth="1"/>
    <col min="17" max="17" width="7.5" style="12" customWidth="1"/>
    <col min="18" max="18" width="6.5" style="12" customWidth="1"/>
    <col min="19" max="19" width="7.5" style="12" customWidth="1"/>
    <col min="20" max="20" width="4.75" style="12" customWidth="1"/>
    <col min="21" max="21" width="6.5" style="12" customWidth="1"/>
    <col min="22" max="25" width="6.5" style="4" customWidth="1"/>
    <col min="26" max="26" width="4.75" style="4" customWidth="1"/>
    <col min="27" max="27" width="6.5" style="4" customWidth="1"/>
    <col min="28" max="28" width="8.5" style="4" customWidth="1"/>
    <col min="29" max="30" width="6.5" style="4" customWidth="1"/>
    <col min="31" max="31" width="8.5" style="4" customWidth="1"/>
    <col min="32" max="32" width="7.5" style="4" customWidth="1"/>
    <col min="33" max="16384" width="9" style="4"/>
  </cols>
  <sheetData>
    <row r="1" spans="1:32" ht="20.25" customHeight="1" x14ac:dyDescent="0.15">
      <c r="A1" s="7" t="s">
        <v>44</v>
      </c>
      <c r="B1" s="7" t="s">
        <v>46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14" t="s">
        <v>14</v>
      </c>
      <c r="J1" s="8" t="s">
        <v>45</v>
      </c>
      <c r="K1" s="8" t="s">
        <v>62</v>
      </c>
      <c r="L1" s="17"/>
      <c r="M1"/>
      <c r="N1"/>
    </row>
    <row r="2" spans="1:32" ht="20.25" customHeight="1" x14ac:dyDescent="0.15">
      <c r="A2" s="16">
        <v>5</v>
      </c>
      <c r="B2" s="7" t="s">
        <v>23</v>
      </c>
      <c r="C2" s="9">
        <v>42164</v>
      </c>
      <c r="D2" s="9" t="s">
        <v>60</v>
      </c>
      <c r="E2" s="8" t="s">
        <v>24</v>
      </c>
      <c r="F2" s="8" t="s">
        <v>68</v>
      </c>
      <c r="G2" s="8">
        <v>3100</v>
      </c>
      <c r="H2" s="8">
        <v>2</v>
      </c>
      <c r="I2" s="14">
        <f t="shared" ref="I2:I25" si="0">G2*H2</f>
        <v>6200</v>
      </c>
      <c r="J2" s="8">
        <f t="shared" ref="J2:J25" si="1">YEAR(C2)</f>
        <v>2015</v>
      </c>
      <c r="K2" s="8"/>
      <c r="L2" s="17"/>
      <c r="M2" s="4"/>
      <c r="N2" s="4"/>
      <c r="O2" s="4"/>
      <c r="P2" s="4"/>
      <c r="Q2" s="4"/>
      <c r="R2" s="4"/>
      <c r="S2" s="4"/>
    </row>
    <row r="3" spans="1:32" ht="20.25" customHeight="1" x14ac:dyDescent="0.15">
      <c r="A3" s="16">
        <v>7</v>
      </c>
      <c r="B3" s="7" t="s">
        <v>27</v>
      </c>
      <c r="C3" s="9">
        <v>42226</v>
      </c>
      <c r="D3" s="9" t="s">
        <v>59</v>
      </c>
      <c r="E3" s="8" t="s">
        <v>16</v>
      </c>
      <c r="F3" s="8" t="s">
        <v>68</v>
      </c>
      <c r="G3" s="8">
        <v>3700</v>
      </c>
      <c r="H3" s="8">
        <v>4</v>
      </c>
      <c r="I3" s="14">
        <f t="shared" si="0"/>
        <v>14800</v>
      </c>
      <c r="J3" s="8">
        <f t="shared" si="1"/>
        <v>2015</v>
      </c>
      <c r="K3" s="8"/>
      <c r="L3" s="17"/>
      <c r="M3" s="4"/>
      <c r="N3" s="4"/>
      <c r="O3" s="4"/>
      <c r="P3" s="4"/>
      <c r="Q3" s="4"/>
      <c r="R3" s="4"/>
      <c r="S3" s="4"/>
    </row>
    <row r="4" spans="1:32" ht="20.25" customHeight="1" x14ac:dyDescent="0.15">
      <c r="A4" s="16">
        <v>17</v>
      </c>
      <c r="B4" s="7" t="s">
        <v>51</v>
      </c>
      <c r="C4" s="9">
        <v>41799</v>
      </c>
      <c r="D4" s="9" t="s">
        <v>60</v>
      </c>
      <c r="E4" s="8" t="s">
        <v>24</v>
      </c>
      <c r="F4" s="8" t="s">
        <v>68</v>
      </c>
      <c r="G4" s="8">
        <v>3100</v>
      </c>
      <c r="H4" s="8">
        <v>2</v>
      </c>
      <c r="I4" s="14">
        <f t="shared" si="0"/>
        <v>6200</v>
      </c>
      <c r="J4" s="8">
        <f t="shared" si="1"/>
        <v>2014</v>
      </c>
      <c r="K4" s="8"/>
      <c r="L4" s="17"/>
      <c r="M4" s="4"/>
      <c r="N4" s="4"/>
      <c r="O4" s="4"/>
      <c r="P4" s="4"/>
      <c r="Q4" s="4"/>
      <c r="R4" s="4"/>
      <c r="S4" s="4"/>
      <c r="T4"/>
      <c r="U4"/>
      <c r="V4"/>
      <c r="W4"/>
      <c r="X4"/>
      <c r="Y4"/>
      <c r="Z4"/>
      <c r="AA4"/>
      <c r="AB4"/>
      <c r="AC4"/>
      <c r="AD4"/>
      <c r="AE4"/>
      <c r="AF4"/>
    </row>
    <row r="5" spans="1:32" ht="20.25" customHeight="1" x14ac:dyDescent="0.15">
      <c r="A5" s="16">
        <v>19</v>
      </c>
      <c r="B5" s="7" t="s">
        <v>53</v>
      </c>
      <c r="C5" s="9">
        <v>41861</v>
      </c>
      <c r="D5" s="9" t="s">
        <v>59</v>
      </c>
      <c r="E5" s="8" t="s">
        <v>16</v>
      </c>
      <c r="F5" s="8" t="s">
        <v>68</v>
      </c>
      <c r="G5" s="8">
        <v>3700</v>
      </c>
      <c r="H5" s="8">
        <v>4</v>
      </c>
      <c r="I5" s="14">
        <f t="shared" si="0"/>
        <v>14800</v>
      </c>
      <c r="J5" s="8">
        <f t="shared" si="1"/>
        <v>2014</v>
      </c>
      <c r="K5" s="8"/>
      <c r="L5" s="17"/>
      <c r="M5" s="4"/>
      <c r="N5" s="4"/>
      <c r="O5" s="4"/>
      <c r="P5" s="4"/>
      <c r="Q5" s="4"/>
      <c r="R5" s="4"/>
      <c r="S5" s="4"/>
      <c r="T5"/>
      <c r="U5"/>
      <c r="V5"/>
      <c r="W5"/>
      <c r="X5"/>
      <c r="Y5"/>
      <c r="Z5"/>
      <c r="AA5"/>
      <c r="AB5"/>
      <c r="AC5"/>
      <c r="AD5"/>
      <c r="AE5"/>
      <c r="AF5"/>
    </row>
    <row r="6" spans="1:32" ht="20.25" customHeight="1" x14ac:dyDescent="0.15">
      <c r="A6" s="16">
        <v>1</v>
      </c>
      <c r="B6" s="7" t="s">
        <v>15</v>
      </c>
      <c r="C6" s="9">
        <v>42041</v>
      </c>
      <c r="D6" s="9" t="s">
        <v>59</v>
      </c>
      <c r="E6" s="8" t="s">
        <v>16</v>
      </c>
      <c r="F6" s="8" t="s">
        <v>70</v>
      </c>
      <c r="G6" s="8">
        <v>3080</v>
      </c>
      <c r="H6" s="8">
        <v>5</v>
      </c>
      <c r="I6" s="14">
        <f t="shared" si="0"/>
        <v>15400</v>
      </c>
      <c r="J6" s="8">
        <f t="shared" si="1"/>
        <v>2015</v>
      </c>
      <c r="K6" s="8"/>
      <c r="L6" s="17"/>
      <c r="M6" s="4"/>
      <c r="N6" s="4"/>
      <c r="O6" s="4"/>
      <c r="P6" s="4"/>
      <c r="Q6" s="4"/>
      <c r="R6" s="4"/>
      <c r="S6" s="4"/>
      <c r="T6"/>
      <c r="U6"/>
      <c r="V6"/>
      <c r="W6"/>
      <c r="X6"/>
      <c r="Y6"/>
      <c r="Z6"/>
      <c r="AA6"/>
      <c r="AB6"/>
      <c r="AC6"/>
      <c r="AD6"/>
      <c r="AE6"/>
      <c r="AF6"/>
    </row>
    <row r="7" spans="1:32" ht="20.25" customHeight="1" x14ac:dyDescent="0.15">
      <c r="A7" s="16">
        <v>2</v>
      </c>
      <c r="B7" s="7" t="s">
        <v>17</v>
      </c>
      <c r="C7" s="9">
        <v>42100</v>
      </c>
      <c r="D7" s="9" t="s">
        <v>60</v>
      </c>
      <c r="E7" s="8" t="s">
        <v>18</v>
      </c>
      <c r="F7" s="8" t="s">
        <v>70</v>
      </c>
      <c r="G7" s="8">
        <v>3600</v>
      </c>
      <c r="H7" s="8">
        <v>7</v>
      </c>
      <c r="I7" s="14">
        <f t="shared" si="0"/>
        <v>25200</v>
      </c>
      <c r="J7" s="8">
        <f t="shared" si="1"/>
        <v>2015</v>
      </c>
      <c r="K7" s="8"/>
      <c r="L7" s="17"/>
      <c r="M7" s="4"/>
      <c r="N7" s="4"/>
      <c r="O7" s="4"/>
      <c r="P7" s="4"/>
      <c r="Q7" s="4"/>
      <c r="R7" s="4"/>
      <c r="S7" s="4"/>
      <c r="T7"/>
      <c r="U7"/>
      <c r="V7"/>
      <c r="W7"/>
      <c r="X7"/>
      <c r="Y7"/>
      <c r="Z7"/>
      <c r="AA7"/>
      <c r="AB7"/>
      <c r="AC7"/>
      <c r="AD7"/>
      <c r="AE7"/>
      <c r="AF7"/>
    </row>
    <row r="8" spans="1:32" ht="20.25" customHeight="1" x14ac:dyDescent="0.15">
      <c r="A8" s="16">
        <v>3</v>
      </c>
      <c r="B8" s="7" t="s">
        <v>19</v>
      </c>
      <c r="C8" s="9">
        <v>42163</v>
      </c>
      <c r="D8" s="9" t="s">
        <v>61</v>
      </c>
      <c r="E8" s="8" t="s">
        <v>20</v>
      </c>
      <c r="F8" s="8" t="s">
        <v>70</v>
      </c>
      <c r="G8" s="8">
        <v>3080</v>
      </c>
      <c r="H8" s="8">
        <v>1</v>
      </c>
      <c r="I8" s="14">
        <f t="shared" si="0"/>
        <v>3080</v>
      </c>
      <c r="J8" s="8">
        <f t="shared" si="1"/>
        <v>2015</v>
      </c>
      <c r="K8" s="8"/>
      <c r="L8" s="17"/>
      <c r="M8" s="4"/>
      <c r="N8" s="4"/>
      <c r="O8" s="4"/>
      <c r="P8" s="4"/>
      <c r="Q8" s="4"/>
      <c r="R8" s="4"/>
      <c r="S8" s="4"/>
      <c r="T8"/>
      <c r="U8"/>
      <c r="V8"/>
      <c r="W8"/>
      <c r="X8"/>
      <c r="Y8"/>
      <c r="Z8"/>
      <c r="AA8"/>
      <c r="AB8"/>
      <c r="AC8"/>
      <c r="AD8"/>
      <c r="AE8"/>
      <c r="AF8"/>
    </row>
    <row r="9" spans="1:32" ht="20.25" customHeight="1" x14ac:dyDescent="0.15">
      <c r="A9" s="16">
        <v>13</v>
      </c>
      <c r="B9" s="7" t="s">
        <v>47</v>
      </c>
      <c r="C9" s="9">
        <v>41676</v>
      </c>
      <c r="D9" s="9" t="s">
        <v>59</v>
      </c>
      <c r="E9" s="8" t="s">
        <v>16</v>
      </c>
      <c r="F9" s="8" t="s">
        <v>70</v>
      </c>
      <c r="G9" s="8">
        <v>3080</v>
      </c>
      <c r="H9" s="8">
        <v>5</v>
      </c>
      <c r="I9" s="14">
        <f t="shared" si="0"/>
        <v>15400</v>
      </c>
      <c r="J9" s="8">
        <f t="shared" si="1"/>
        <v>2014</v>
      </c>
      <c r="K9" s="8"/>
      <c r="L9" s="17"/>
      <c r="M9" s="4"/>
      <c r="N9" s="4"/>
      <c r="O9" s="4"/>
      <c r="P9" s="4"/>
      <c r="Q9" s="4"/>
      <c r="R9" s="4"/>
      <c r="S9" s="4"/>
      <c r="T9"/>
      <c r="U9"/>
      <c r="V9"/>
      <c r="W9"/>
      <c r="X9"/>
      <c r="Y9"/>
      <c r="Z9"/>
      <c r="AA9"/>
      <c r="AB9"/>
      <c r="AC9"/>
      <c r="AD9"/>
      <c r="AE9"/>
      <c r="AF9"/>
    </row>
    <row r="10" spans="1:32" ht="20.25" customHeight="1" x14ac:dyDescent="0.15">
      <c r="A10" s="16">
        <v>14</v>
      </c>
      <c r="B10" s="7" t="s">
        <v>48</v>
      </c>
      <c r="C10" s="9">
        <v>41735</v>
      </c>
      <c r="D10" s="9" t="s">
        <v>60</v>
      </c>
      <c r="E10" s="8" t="s">
        <v>18</v>
      </c>
      <c r="F10" s="8" t="s">
        <v>70</v>
      </c>
      <c r="G10" s="8">
        <v>3600</v>
      </c>
      <c r="H10" s="8">
        <v>7</v>
      </c>
      <c r="I10" s="14">
        <f t="shared" si="0"/>
        <v>25200</v>
      </c>
      <c r="J10" s="8">
        <f t="shared" si="1"/>
        <v>2014</v>
      </c>
      <c r="K10" s="8"/>
      <c r="L10" s="17"/>
      <c r="M10" s="4"/>
      <c r="N10" s="4"/>
      <c r="O10" s="4"/>
      <c r="P10" s="4"/>
      <c r="Q10" s="4"/>
      <c r="R10" s="4"/>
      <c r="S10" s="4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1" spans="1:32" ht="20.25" customHeight="1" x14ac:dyDescent="0.15">
      <c r="A11" s="16">
        <v>15</v>
      </c>
      <c r="B11" s="7" t="s">
        <v>49</v>
      </c>
      <c r="C11" s="9">
        <v>41798</v>
      </c>
      <c r="D11" s="9" t="s">
        <v>61</v>
      </c>
      <c r="E11" s="8" t="s">
        <v>30</v>
      </c>
      <c r="F11" s="8" t="s">
        <v>70</v>
      </c>
      <c r="G11" s="8">
        <v>3080</v>
      </c>
      <c r="H11" s="8">
        <v>1</v>
      </c>
      <c r="I11" s="14">
        <f t="shared" si="0"/>
        <v>3080</v>
      </c>
      <c r="J11" s="8">
        <f t="shared" si="1"/>
        <v>2014</v>
      </c>
      <c r="K11" s="8"/>
      <c r="L11" s="17"/>
      <c r="M11" s="4"/>
      <c r="N11" s="4"/>
      <c r="O11" s="4"/>
      <c r="P11" s="4"/>
      <c r="Q11" s="4"/>
      <c r="R11" s="4"/>
      <c r="S11" s="4"/>
      <c r="T11"/>
      <c r="U11"/>
      <c r="V11"/>
      <c r="W11"/>
      <c r="X11"/>
      <c r="Y11"/>
      <c r="Z11"/>
    </row>
    <row r="12" spans="1:32" ht="20.25" customHeight="1" x14ac:dyDescent="0.15">
      <c r="A12" s="16">
        <v>4</v>
      </c>
      <c r="B12" s="7" t="s">
        <v>21</v>
      </c>
      <c r="C12" s="9">
        <v>42132</v>
      </c>
      <c r="D12" s="9" t="s">
        <v>59</v>
      </c>
      <c r="E12" s="8" t="s">
        <v>22</v>
      </c>
      <c r="F12" s="8" t="s">
        <v>72</v>
      </c>
      <c r="G12" s="8">
        <v>3500</v>
      </c>
      <c r="H12" s="8">
        <v>6</v>
      </c>
      <c r="I12" s="14">
        <f t="shared" si="0"/>
        <v>21000</v>
      </c>
      <c r="J12" s="8">
        <f t="shared" si="1"/>
        <v>2015</v>
      </c>
      <c r="K12" s="8"/>
      <c r="L12" s="17"/>
      <c r="M12" s="4"/>
      <c r="N12" s="4"/>
      <c r="O12" s="4"/>
      <c r="P12" s="4"/>
      <c r="Q12" s="4"/>
      <c r="R12" s="4"/>
      <c r="S12" s="4"/>
      <c r="T12"/>
      <c r="U12"/>
      <c r="V12"/>
      <c r="W12"/>
      <c r="X12"/>
      <c r="Y12"/>
      <c r="Z12"/>
    </row>
    <row r="13" spans="1:32" ht="20.25" customHeight="1" x14ac:dyDescent="0.15">
      <c r="A13" s="16">
        <v>9</v>
      </c>
      <c r="B13" s="7" t="s">
        <v>29</v>
      </c>
      <c r="C13" s="9">
        <v>42257</v>
      </c>
      <c r="D13" s="9" t="s">
        <v>61</v>
      </c>
      <c r="E13" s="8" t="s">
        <v>30</v>
      </c>
      <c r="F13" s="8" t="s">
        <v>72</v>
      </c>
      <c r="G13" s="8">
        <v>2790</v>
      </c>
      <c r="H13" s="8">
        <v>3</v>
      </c>
      <c r="I13" s="14">
        <f t="shared" si="0"/>
        <v>8370</v>
      </c>
      <c r="J13" s="8">
        <f t="shared" si="1"/>
        <v>2015</v>
      </c>
      <c r="K13" s="8"/>
      <c r="L13" s="17"/>
      <c r="M13" s="4"/>
      <c r="N13" s="4"/>
      <c r="O13" s="4"/>
      <c r="P13" s="4"/>
      <c r="Q13" s="4"/>
      <c r="R13" s="4"/>
      <c r="S13" s="4"/>
      <c r="T13"/>
      <c r="U13"/>
      <c r="V13"/>
      <c r="W13"/>
      <c r="X13"/>
      <c r="Y13"/>
      <c r="Z13"/>
    </row>
    <row r="14" spans="1:32" ht="20.25" customHeight="1" x14ac:dyDescent="0.15">
      <c r="A14" s="16">
        <v>12</v>
      </c>
      <c r="B14" s="7" t="s">
        <v>34</v>
      </c>
      <c r="C14" s="9">
        <v>42351</v>
      </c>
      <c r="D14" s="9" t="s">
        <v>61</v>
      </c>
      <c r="E14" s="8" t="s">
        <v>26</v>
      </c>
      <c r="F14" s="8" t="s">
        <v>72</v>
      </c>
      <c r="G14" s="8">
        <v>4100</v>
      </c>
      <c r="H14" s="8">
        <v>2</v>
      </c>
      <c r="I14" s="14">
        <f t="shared" si="0"/>
        <v>8200</v>
      </c>
      <c r="J14" s="8">
        <f t="shared" si="1"/>
        <v>2015</v>
      </c>
      <c r="K14" s="8"/>
      <c r="L14" s="17"/>
      <c r="M14" s="4"/>
      <c r="N14" s="4"/>
      <c r="O14" s="4"/>
      <c r="P14" s="4"/>
      <c r="Q14" s="4"/>
      <c r="R14" s="4"/>
      <c r="S14" s="4"/>
      <c r="T14"/>
      <c r="U14"/>
      <c r="V14"/>
      <c r="W14"/>
      <c r="X14"/>
      <c r="Y14"/>
      <c r="Z14"/>
    </row>
    <row r="15" spans="1:32" ht="20.25" customHeight="1" x14ac:dyDescent="0.15">
      <c r="A15" s="16">
        <v>16</v>
      </c>
      <c r="B15" s="7" t="s">
        <v>50</v>
      </c>
      <c r="C15" s="9">
        <v>41767</v>
      </c>
      <c r="D15" s="9" t="s">
        <v>59</v>
      </c>
      <c r="E15" s="8" t="s">
        <v>32</v>
      </c>
      <c r="F15" s="8" t="s">
        <v>72</v>
      </c>
      <c r="G15" s="8">
        <v>3500</v>
      </c>
      <c r="H15" s="8">
        <v>6</v>
      </c>
      <c r="I15" s="14">
        <f t="shared" si="0"/>
        <v>21000</v>
      </c>
      <c r="J15" s="8">
        <f t="shared" si="1"/>
        <v>2014</v>
      </c>
      <c r="K15" s="8"/>
      <c r="L15" s="17"/>
      <c r="M15" s="4"/>
      <c r="N15" s="4"/>
      <c r="O15" s="4"/>
      <c r="P15" s="4"/>
      <c r="Q15" s="4"/>
      <c r="R15" s="4"/>
      <c r="S15" s="4"/>
      <c r="T15"/>
      <c r="U15"/>
      <c r="V15"/>
      <c r="W15"/>
      <c r="X15"/>
      <c r="Y15"/>
      <c r="Z15"/>
    </row>
    <row r="16" spans="1:32" ht="20.25" customHeight="1" x14ac:dyDescent="0.15">
      <c r="A16" s="16">
        <v>21</v>
      </c>
      <c r="B16" s="7" t="s">
        <v>55</v>
      </c>
      <c r="C16" s="9">
        <v>41892</v>
      </c>
      <c r="D16" s="9" t="s">
        <v>61</v>
      </c>
      <c r="E16" s="8" t="s">
        <v>30</v>
      </c>
      <c r="F16" s="8" t="s">
        <v>72</v>
      </c>
      <c r="G16" s="8">
        <v>2790</v>
      </c>
      <c r="H16" s="8">
        <v>3</v>
      </c>
      <c r="I16" s="14">
        <f t="shared" si="0"/>
        <v>8370</v>
      </c>
      <c r="J16" s="8">
        <f t="shared" si="1"/>
        <v>2014</v>
      </c>
      <c r="K16" s="8"/>
      <c r="L16" s="17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ht="20.25" customHeight="1" x14ac:dyDescent="0.15">
      <c r="A17" s="16">
        <v>24</v>
      </c>
      <c r="B17" s="7" t="s">
        <v>58</v>
      </c>
      <c r="C17" s="9">
        <v>41986</v>
      </c>
      <c r="D17" s="9" t="s">
        <v>61</v>
      </c>
      <c r="E17" s="8" t="s">
        <v>26</v>
      </c>
      <c r="F17" s="8" t="s">
        <v>72</v>
      </c>
      <c r="G17" s="8">
        <v>4100</v>
      </c>
      <c r="H17" s="8">
        <v>2</v>
      </c>
      <c r="I17" s="14">
        <f t="shared" si="0"/>
        <v>8200</v>
      </c>
      <c r="J17" s="8">
        <f t="shared" si="1"/>
        <v>2014</v>
      </c>
      <c r="K17" s="8"/>
      <c r="L17" s="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ht="20.25" customHeight="1" x14ac:dyDescent="0.15">
      <c r="A18" s="16">
        <v>8</v>
      </c>
      <c r="B18" s="7" t="s">
        <v>28</v>
      </c>
      <c r="C18" s="9">
        <v>42226</v>
      </c>
      <c r="D18" s="9" t="s">
        <v>60</v>
      </c>
      <c r="E18" s="8" t="s">
        <v>18</v>
      </c>
      <c r="F18" s="8" t="s">
        <v>72</v>
      </c>
      <c r="G18" s="8">
        <v>3580</v>
      </c>
      <c r="H18" s="8">
        <v>8</v>
      </c>
      <c r="I18" s="14">
        <f t="shared" si="0"/>
        <v>28640</v>
      </c>
      <c r="J18" s="8">
        <f t="shared" si="1"/>
        <v>2015</v>
      </c>
      <c r="K18" s="8"/>
      <c r="L18" s="17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ht="20.25" customHeight="1" x14ac:dyDescent="0.15">
      <c r="A19" s="16">
        <v>11</v>
      </c>
      <c r="B19" s="7" t="s">
        <v>33</v>
      </c>
      <c r="C19" s="9">
        <v>42320</v>
      </c>
      <c r="D19" s="9" t="s">
        <v>60</v>
      </c>
      <c r="E19" s="8" t="s">
        <v>24</v>
      </c>
      <c r="F19" s="8" t="s">
        <v>72</v>
      </c>
      <c r="G19" s="8">
        <v>3750</v>
      </c>
      <c r="H19" s="8">
        <v>7</v>
      </c>
      <c r="I19" s="14">
        <f t="shared" si="0"/>
        <v>26250</v>
      </c>
      <c r="J19" s="8">
        <f t="shared" si="1"/>
        <v>2015</v>
      </c>
      <c r="K19" s="8"/>
      <c r="L19" s="17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ht="20.25" customHeight="1" x14ac:dyDescent="0.15">
      <c r="A20" s="16">
        <v>20</v>
      </c>
      <c r="B20" s="7" t="s">
        <v>54</v>
      </c>
      <c r="C20" s="9">
        <v>41861</v>
      </c>
      <c r="D20" s="9" t="s">
        <v>60</v>
      </c>
      <c r="E20" s="8" t="s">
        <v>18</v>
      </c>
      <c r="F20" s="8" t="s">
        <v>72</v>
      </c>
      <c r="G20" s="8">
        <v>3580</v>
      </c>
      <c r="H20" s="8">
        <v>8</v>
      </c>
      <c r="I20" s="14">
        <f t="shared" si="0"/>
        <v>28640</v>
      </c>
      <c r="J20" s="8">
        <f t="shared" si="1"/>
        <v>2014</v>
      </c>
      <c r="K20" s="8"/>
      <c r="L20" s="17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ht="20.25" customHeight="1" x14ac:dyDescent="0.15">
      <c r="A21" s="16">
        <v>23</v>
      </c>
      <c r="B21" s="7" t="s">
        <v>57</v>
      </c>
      <c r="C21" s="9">
        <v>41955</v>
      </c>
      <c r="D21" s="9" t="s">
        <v>60</v>
      </c>
      <c r="E21" s="8" t="s">
        <v>24</v>
      </c>
      <c r="F21" s="8" t="s">
        <v>72</v>
      </c>
      <c r="G21" s="8">
        <v>3750</v>
      </c>
      <c r="H21" s="8">
        <v>7</v>
      </c>
      <c r="I21" s="14">
        <f t="shared" si="0"/>
        <v>26250</v>
      </c>
      <c r="J21" s="8">
        <f t="shared" si="1"/>
        <v>2014</v>
      </c>
      <c r="K21" s="8"/>
      <c r="L21" s="17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20.25" customHeight="1" x14ac:dyDescent="0.15">
      <c r="A22" s="16">
        <v>6</v>
      </c>
      <c r="B22" s="7" t="s">
        <v>25</v>
      </c>
      <c r="C22" s="9">
        <v>42195</v>
      </c>
      <c r="D22" s="9" t="s">
        <v>61</v>
      </c>
      <c r="E22" s="8" t="s">
        <v>26</v>
      </c>
      <c r="F22" s="8" t="s">
        <v>74</v>
      </c>
      <c r="G22" s="8">
        <v>2980</v>
      </c>
      <c r="H22" s="8">
        <v>5</v>
      </c>
      <c r="I22" s="14">
        <f t="shared" si="0"/>
        <v>14900</v>
      </c>
      <c r="J22" s="8">
        <f t="shared" si="1"/>
        <v>2015</v>
      </c>
      <c r="K22" s="8"/>
      <c r="L22" s="17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ht="20.25" customHeight="1" x14ac:dyDescent="0.15">
      <c r="A23" s="16">
        <v>10</v>
      </c>
      <c r="B23" s="7" t="s">
        <v>31</v>
      </c>
      <c r="C23" s="9">
        <v>42288</v>
      </c>
      <c r="D23" s="9" t="s">
        <v>59</v>
      </c>
      <c r="E23" s="8" t="s">
        <v>32</v>
      </c>
      <c r="F23" s="8" t="s">
        <v>74</v>
      </c>
      <c r="G23" s="8">
        <v>2500</v>
      </c>
      <c r="H23" s="8">
        <v>5</v>
      </c>
      <c r="I23" s="14">
        <f t="shared" si="0"/>
        <v>12500</v>
      </c>
      <c r="J23" s="8">
        <f t="shared" si="1"/>
        <v>2015</v>
      </c>
      <c r="K23" s="8"/>
      <c r="L23" s="17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ht="20.25" customHeight="1" x14ac:dyDescent="0.15">
      <c r="A24" s="16">
        <v>18</v>
      </c>
      <c r="B24" s="7" t="s">
        <v>52</v>
      </c>
      <c r="C24" s="9">
        <v>41830</v>
      </c>
      <c r="D24" s="9" t="s">
        <v>61</v>
      </c>
      <c r="E24" s="8" t="s">
        <v>26</v>
      </c>
      <c r="F24" s="8" t="s">
        <v>74</v>
      </c>
      <c r="G24" s="8">
        <v>2980</v>
      </c>
      <c r="H24" s="8">
        <v>5</v>
      </c>
      <c r="I24" s="14">
        <f t="shared" si="0"/>
        <v>14900</v>
      </c>
      <c r="J24" s="8">
        <f t="shared" si="1"/>
        <v>2014</v>
      </c>
      <c r="K24" s="8"/>
      <c r="L24" s="17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0.25" customHeight="1" x14ac:dyDescent="0.15">
      <c r="A25" s="16">
        <v>22</v>
      </c>
      <c r="B25" s="7" t="s">
        <v>56</v>
      </c>
      <c r="C25" s="9">
        <v>41923</v>
      </c>
      <c r="D25" s="9" t="s">
        <v>59</v>
      </c>
      <c r="E25" s="8" t="s">
        <v>32</v>
      </c>
      <c r="F25" s="8" t="s">
        <v>74</v>
      </c>
      <c r="G25" s="8">
        <v>2500</v>
      </c>
      <c r="H25" s="8">
        <v>5</v>
      </c>
      <c r="I25" s="14">
        <f t="shared" si="0"/>
        <v>12500</v>
      </c>
      <c r="J25" s="8">
        <f t="shared" si="1"/>
        <v>2014</v>
      </c>
      <c r="K25" s="8"/>
      <c r="L25" s="17"/>
      <c r="M25"/>
      <c r="N25"/>
    </row>
    <row r="26" spans="1:26" ht="20.25" customHeight="1" x14ac:dyDescent="0.15">
      <c r="M26"/>
      <c r="N26"/>
    </row>
    <row r="27" spans="1:26" ht="20.25" customHeight="1" x14ac:dyDescent="0.15">
      <c r="M27"/>
      <c r="N27"/>
    </row>
    <row r="28" spans="1:26" ht="20.25" customHeight="1" x14ac:dyDescent="0.15">
      <c r="M28"/>
      <c r="N28"/>
    </row>
    <row r="29" spans="1:26" ht="20.25" customHeight="1" x14ac:dyDescent="0.15">
      <c r="M29"/>
      <c r="N29"/>
    </row>
  </sheetData>
  <autoFilter ref="A1:K25">
    <sortState ref="A2:K25">
      <sortCondition ref="F1:F25"/>
    </sortState>
  </autoFilter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Q74"/>
  <sheetViews>
    <sheetView workbookViewId="0">
      <selection activeCell="M19" sqref="M19"/>
    </sheetView>
  </sheetViews>
  <sheetFormatPr defaultRowHeight="12" x14ac:dyDescent="0.15"/>
  <cols>
    <col min="1" max="1" width="11.875" style="19" customWidth="1"/>
    <col min="2" max="2" width="8.375" style="19" customWidth="1"/>
    <col min="3" max="3" width="6.5" style="19" customWidth="1"/>
    <col min="4" max="4" width="7.5" style="19" customWidth="1"/>
    <col min="5" max="5" width="6.5" style="19" customWidth="1"/>
    <col min="6" max="6" width="7.5" style="19" customWidth="1"/>
    <col min="7" max="7" width="13" style="19" customWidth="1"/>
    <col min="8" max="8" width="11.25" style="19" customWidth="1"/>
    <col min="9" max="9" width="13" style="19" bestFit="1" customWidth="1"/>
    <col min="10" max="10" width="14.875" style="19" customWidth="1"/>
    <col min="11" max="11" width="16.625" style="19" customWidth="1"/>
    <col min="12" max="13" width="11.625" style="19" bestFit="1" customWidth="1"/>
    <col min="14" max="14" width="12.75" style="19" bestFit="1" customWidth="1"/>
    <col min="15" max="16" width="11.625" style="19" bestFit="1" customWidth="1"/>
    <col min="17" max="17" width="12.75" style="19" bestFit="1" customWidth="1"/>
    <col min="18" max="16384" width="9" style="19"/>
  </cols>
  <sheetData>
    <row r="1" spans="1:17" ht="16.5" x14ac:dyDescent="0.15">
      <c r="A1" s="11"/>
      <c r="B1" s="11"/>
      <c r="C1" s="18"/>
      <c r="D1" s="18"/>
      <c r="E1" s="18"/>
      <c r="F1" s="18"/>
      <c r="G1" s="18"/>
    </row>
    <row r="2" spans="1:17" ht="16.5" x14ac:dyDescent="0.35">
      <c r="A2" s="20" t="s">
        <v>75</v>
      </c>
      <c r="B2" s="13" t="s">
        <v>35</v>
      </c>
      <c r="C2" s="18"/>
      <c r="D2" s="18"/>
      <c r="E2" s="18"/>
      <c r="F2" s="18"/>
      <c r="G2" s="18"/>
    </row>
    <row r="3" spans="1:17" ht="13.5" x14ac:dyDescent="0.15">
      <c r="A3" s="11"/>
      <c r="B3" s="11"/>
      <c r="C3" s="11"/>
      <c r="D3" s="11"/>
      <c r="E3" s="11"/>
      <c r="F3" s="11"/>
      <c r="G3" s="11"/>
    </row>
    <row r="4" spans="1:17" ht="16.5" x14ac:dyDescent="0.35">
      <c r="A4" s="20" t="s">
        <v>43</v>
      </c>
      <c r="B4" s="20" t="s">
        <v>36</v>
      </c>
      <c r="C4" s="13"/>
      <c r="D4" s="13"/>
      <c r="E4" s="13"/>
      <c r="F4" s="13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ht="16.5" x14ac:dyDescent="0.35">
      <c r="A5" s="20" t="s">
        <v>0</v>
      </c>
      <c r="B5" s="13" t="s">
        <v>67</v>
      </c>
      <c r="C5" s="13" t="s">
        <v>69</v>
      </c>
      <c r="D5" s="13" t="s">
        <v>71</v>
      </c>
      <c r="E5" s="13" t="s">
        <v>73</v>
      </c>
      <c r="F5" s="13" t="s">
        <v>1</v>
      </c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ht="16.5" x14ac:dyDescent="0.35">
      <c r="A6" s="21" t="s">
        <v>37</v>
      </c>
      <c r="B6" s="13">
        <v>12400</v>
      </c>
      <c r="C6" s="13"/>
      <c r="D6" s="13">
        <v>52500</v>
      </c>
      <c r="E6" s="13"/>
      <c r="F6" s="13">
        <v>64900</v>
      </c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16.5" x14ac:dyDescent="0.35">
      <c r="A7" s="21" t="s">
        <v>38</v>
      </c>
      <c r="B7" s="13"/>
      <c r="C7" s="13"/>
      <c r="D7" s="13">
        <v>42000</v>
      </c>
      <c r="E7" s="13">
        <v>25000</v>
      </c>
      <c r="F7" s="13">
        <v>67000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16.5" x14ac:dyDescent="0.35">
      <c r="A8" s="21" t="s">
        <v>39</v>
      </c>
      <c r="B8" s="13"/>
      <c r="C8" s="13">
        <v>50400</v>
      </c>
      <c r="D8" s="13">
        <v>57280</v>
      </c>
      <c r="E8" s="13"/>
      <c r="F8" s="13">
        <v>107680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16.5" x14ac:dyDescent="0.35">
      <c r="A9" s="21" t="s">
        <v>40</v>
      </c>
      <c r="B9" s="13"/>
      <c r="C9" s="13">
        <v>6160</v>
      </c>
      <c r="D9" s="13">
        <v>16740</v>
      </c>
      <c r="E9" s="13"/>
      <c r="F9" s="13">
        <v>22900</v>
      </c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16.5" x14ac:dyDescent="0.35">
      <c r="A10" s="21" t="s">
        <v>41</v>
      </c>
      <c r="B10" s="13"/>
      <c r="C10" s="13"/>
      <c r="D10" s="13">
        <v>16400</v>
      </c>
      <c r="E10" s="13">
        <v>29800</v>
      </c>
      <c r="F10" s="13">
        <v>46200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16.5" x14ac:dyDescent="0.35">
      <c r="A11" s="21" t="s">
        <v>42</v>
      </c>
      <c r="B11" s="13">
        <v>29600</v>
      </c>
      <c r="C11" s="13">
        <v>30800</v>
      </c>
      <c r="D11" s="13"/>
      <c r="E11" s="13"/>
      <c r="F11" s="13">
        <v>60400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ht="16.5" x14ac:dyDescent="0.35">
      <c r="A12" s="21" t="s">
        <v>1</v>
      </c>
      <c r="B12" s="13">
        <v>42000</v>
      </c>
      <c r="C12" s="13">
        <v>87360</v>
      </c>
      <c r="D12" s="13">
        <v>184920</v>
      </c>
      <c r="E12" s="13">
        <v>54800</v>
      </c>
      <c r="F12" s="13">
        <v>369080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ht="13.5" x14ac:dyDescent="0.1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ht="13.5" x14ac:dyDescent="0.15">
      <c r="A14" s="11"/>
      <c r="B14" s="11"/>
      <c r="C14" s="11"/>
      <c r="D14" s="11"/>
      <c r="E14" s="11"/>
      <c r="F14" s="11"/>
      <c r="G14" s="11"/>
    </row>
    <row r="15" spans="1:17" ht="13.5" x14ac:dyDescent="0.15">
      <c r="A15" s="11"/>
      <c r="B15" s="11"/>
      <c r="C15" s="11"/>
      <c r="D15" s="11"/>
      <c r="E15" s="11"/>
      <c r="F15" s="11"/>
      <c r="G15" s="11"/>
    </row>
    <row r="16" spans="1:17" ht="13.5" x14ac:dyDescent="0.15">
      <c r="A16" s="11"/>
      <c r="B16" s="11"/>
      <c r="C16" s="11"/>
      <c r="D16" s="11"/>
      <c r="E16" s="11"/>
      <c r="F16" s="11"/>
      <c r="G16" s="11"/>
    </row>
    <row r="17" spans="1:7" ht="13.5" x14ac:dyDescent="0.15">
      <c r="A17" s="11"/>
      <c r="B17" s="11"/>
      <c r="C17" s="11"/>
      <c r="D17" s="11"/>
      <c r="E17" s="11"/>
      <c r="F17" s="11"/>
      <c r="G17" s="11"/>
    </row>
    <row r="18" spans="1:7" ht="13.5" x14ac:dyDescent="0.15">
      <c r="A18" s="11"/>
      <c r="B18" s="11"/>
      <c r="C18" s="11"/>
      <c r="D18" s="11"/>
      <c r="E18" s="11"/>
      <c r="F18" s="11"/>
    </row>
    <row r="19" spans="1:7" ht="13.5" x14ac:dyDescent="0.15">
      <c r="A19" s="11"/>
      <c r="B19" s="11"/>
      <c r="C19" s="11"/>
      <c r="D19" s="11"/>
      <c r="E19" s="11"/>
      <c r="F19" s="11"/>
    </row>
    <row r="20" spans="1:7" ht="13.5" x14ac:dyDescent="0.15">
      <c r="A20" s="11"/>
      <c r="B20" s="11"/>
      <c r="C20" s="11"/>
      <c r="D20" s="11"/>
      <c r="E20" s="11"/>
      <c r="F20" s="11"/>
    </row>
    <row r="21" spans="1:7" ht="13.5" x14ac:dyDescent="0.15">
      <c r="A21" s="11"/>
      <c r="B21" s="11"/>
      <c r="C21" s="11"/>
      <c r="D21" s="11"/>
      <c r="E21" s="11"/>
      <c r="F21" s="11"/>
    </row>
    <row r="22" spans="1:7" ht="13.5" x14ac:dyDescent="0.15">
      <c r="A22" s="11"/>
      <c r="B22" s="11"/>
      <c r="C22" s="11"/>
      <c r="D22" s="11"/>
      <c r="E22" s="11"/>
      <c r="F22" s="11"/>
    </row>
    <row r="23" spans="1:7" ht="13.5" x14ac:dyDescent="0.15">
      <c r="A23" s="11"/>
      <c r="B23" s="11"/>
      <c r="C23" s="11"/>
      <c r="D23" s="11"/>
      <c r="E23" s="11"/>
      <c r="F23" s="11"/>
    </row>
    <row r="24" spans="1:7" ht="13.5" x14ac:dyDescent="0.15">
      <c r="A24" s="11"/>
      <c r="B24" s="11"/>
      <c r="C24" s="11"/>
      <c r="D24" s="11"/>
      <c r="E24" s="11"/>
      <c r="F24" s="11"/>
    </row>
    <row r="25" spans="1:7" ht="13.5" x14ac:dyDescent="0.15">
      <c r="A25" s="11"/>
      <c r="B25" s="11"/>
      <c r="C25" s="11"/>
      <c r="D25" s="11"/>
      <c r="E25" s="11"/>
      <c r="F25" s="11"/>
    </row>
    <row r="26" spans="1:7" ht="13.5" x14ac:dyDescent="0.15">
      <c r="A26" s="11"/>
      <c r="B26" s="11"/>
      <c r="C26" s="11"/>
      <c r="D26" s="11"/>
      <c r="E26" s="11"/>
      <c r="F26" s="11"/>
    </row>
    <row r="27" spans="1:7" ht="13.5" x14ac:dyDescent="0.15">
      <c r="A27" s="11"/>
      <c r="B27" s="11"/>
      <c r="C27" s="11"/>
      <c r="D27" s="11"/>
      <c r="E27" s="11"/>
      <c r="F27" s="11"/>
    </row>
    <row r="28" spans="1:7" ht="13.5" x14ac:dyDescent="0.15">
      <c r="A28" s="11"/>
      <c r="B28" s="11"/>
      <c r="C28" s="11"/>
      <c r="D28" s="11"/>
      <c r="E28" s="11"/>
      <c r="F28" s="11"/>
    </row>
    <row r="29" spans="1:7" ht="13.5" x14ac:dyDescent="0.15">
      <c r="A29" s="11"/>
      <c r="B29" s="11"/>
      <c r="C29" s="11"/>
      <c r="D29" s="11"/>
      <c r="E29" s="11"/>
      <c r="F29" s="11"/>
    </row>
    <row r="30" spans="1:7" ht="13.5" x14ac:dyDescent="0.15">
      <c r="A30" s="11"/>
      <c r="B30" s="11"/>
      <c r="C30" s="11"/>
      <c r="D30" s="11"/>
      <c r="E30" s="11"/>
      <c r="F30" s="11"/>
    </row>
    <row r="31" spans="1:7" ht="13.5" x14ac:dyDescent="0.15">
      <c r="A31" s="11"/>
      <c r="B31" s="11"/>
      <c r="C31" s="11"/>
      <c r="D31" s="11"/>
      <c r="E31" s="11"/>
      <c r="F31" s="11"/>
    </row>
    <row r="32" spans="1:7" ht="13.5" x14ac:dyDescent="0.15">
      <c r="A32" s="11"/>
      <c r="B32" s="11"/>
      <c r="C32" s="11"/>
      <c r="D32" s="11"/>
      <c r="E32" s="11"/>
      <c r="F32" s="11"/>
    </row>
    <row r="33" spans="1:6" ht="13.5" x14ac:dyDescent="0.15">
      <c r="A33" s="11"/>
      <c r="B33" s="11"/>
      <c r="C33" s="11"/>
      <c r="D33" s="11"/>
      <c r="E33" s="11"/>
      <c r="F33" s="11"/>
    </row>
    <row r="34" spans="1:6" ht="13.5" x14ac:dyDescent="0.15">
      <c r="A34" s="11"/>
      <c r="B34" s="11"/>
      <c r="C34" s="11"/>
      <c r="D34" s="11"/>
      <c r="E34" s="11"/>
      <c r="F34" s="11"/>
    </row>
    <row r="35" spans="1:6" ht="13.5" x14ac:dyDescent="0.15">
      <c r="A35" s="11"/>
      <c r="B35" s="11"/>
      <c r="C35" s="11"/>
      <c r="D35" s="11"/>
      <c r="E35" s="11"/>
      <c r="F35" s="11"/>
    </row>
    <row r="36" spans="1:6" ht="13.5" x14ac:dyDescent="0.15">
      <c r="A36" s="11"/>
      <c r="B36" s="11"/>
      <c r="C36" s="11"/>
      <c r="D36" s="11"/>
      <c r="E36" s="11"/>
      <c r="F36" s="11"/>
    </row>
    <row r="37" spans="1:6" ht="13.5" x14ac:dyDescent="0.15">
      <c r="A37" s="11"/>
      <c r="B37" s="11"/>
      <c r="C37" s="11"/>
      <c r="D37" s="11"/>
      <c r="E37" s="11"/>
      <c r="F37" s="11"/>
    </row>
    <row r="38" spans="1:6" ht="13.5" x14ac:dyDescent="0.15">
      <c r="A38" s="11"/>
      <c r="B38" s="11"/>
      <c r="C38" s="11"/>
      <c r="D38" s="11"/>
      <c r="E38" s="11"/>
      <c r="F38" s="11"/>
    </row>
    <row r="39" spans="1:6" ht="13.5" x14ac:dyDescent="0.15">
      <c r="A39" s="11"/>
      <c r="B39" s="11"/>
      <c r="C39" s="11"/>
      <c r="D39" s="11"/>
      <c r="E39" s="11"/>
      <c r="F39" s="11"/>
    </row>
    <row r="40" spans="1:6" ht="13.5" x14ac:dyDescent="0.15">
      <c r="A40" s="11"/>
      <c r="B40" s="11"/>
      <c r="C40" s="11"/>
      <c r="D40" s="11"/>
      <c r="E40" s="11"/>
      <c r="F40" s="11"/>
    </row>
    <row r="41" spans="1:6" ht="13.5" x14ac:dyDescent="0.15">
      <c r="A41" s="11"/>
      <c r="B41" s="11"/>
      <c r="C41" s="11"/>
      <c r="D41" s="11"/>
      <c r="E41" s="11"/>
      <c r="F41" s="11"/>
    </row>
    <row r="42" spans="1:6" ht="13.5" x14ac:dyDescent="0.15">
      <c r="A42" s="11"/>
      <c r="B42" s="11"/>
      <c r="C42" s="11"/>
      <c r="D42" s="11"/>
      <c r="E42" s="11"/>
      <c r="F42" s="11"/>
    </row>
    <row r="43" spans="1:6" ht="13.5" x14ac:dyDescent="0.15">
      <c r="A43" s="11"/>
      <c r="B43" s="11"/>
      <c r="C43" s="11"/>
      <c r="D43" s="11"/>
      <c r="E43" s="11"/>
      <c r="F43" s="11"/>
    </row>
    <row r="44" spans="1:6" ht="13.5" x14ac:dyDescent="0.15">
      <c r="A44" s="11"/>
      <c r="B44" s="11"/>
      <c r="C44" s="11"/>
      <c r="D44" s="11"/>
      <c r="E44" s="11"/>
      <c r="F44" s="11"/>
    </row>
    <row r="45" spans="1:6" ht="13.5" x14ac:dyDescent="0.15">
      <c r="A45" s="11"/>
      <c r="B45" s="11"/>
      <c r="C45" s="11"/>
      <c r="D45" s="11"/>
      <c r="E45" s="11"/>
      <c r="F45" s="11"/>
    </row>
    <row r="46" spans="1:6" ht="13.5" x14ac:dyDescent="0.15">
      <c r="A46" s="11"/>
      <c r="B46" s="11"/>
      <c r="C46" s="11"/>
      <c r="D46" s="11"/>
      <c r="E46" s="11"/>
      <c r="F46" s="11"/>
    </row>
    <row r="47" spans="1:6" ht="13.5" x14ac:dyDescent="0.15">
      <c r="A47" s="11"/>
      <c r="B47" s="11"/>
      <c r="C47" s="11"/>
      <c r="D47" s="11"/>
      <c r="E47" s="11"/>
      <c r="F47" s="11"/>
    </row>
    <row r="48" spans="1:6" ht="13.5" x14ac:dyDescent="0.15">
      <c r="A48" s="11"/>
      <c r="B48" s="11"/>
      <c r="C48" s="11"/>
      <c r="D48" s="11"/>
      <c r="E48" s="11"/>
      <c r="F48" s="11"/>
    </row>
    <row r="49" spans="1:6" ht="13.5" x14ac:dyDescent="0.15">
      <c r="A49" s="11"/>
      <c r="B49" s="11"/>
      <c r="C49" s="11"/>
      <c r="D49" s="11"/>
      <c r="E49" s="11"/>
      <c r="F49" s="11"/>
    </row>
    <row r="50" spans="1:6" ht="13.5" x14ac:dyDescent="0.15">
      <c r="A50" s="11"/>
      <c r="B50" s="11"/>
      <c r="C50" s="11"/>
      <c r="D50" s="11"/>
      <c r="E50" s="11"/>
      <c r="F50" s="11"/>
    </row>
    <row r="51" spans="1:6" ht="13.5" x14ac:dyDescent="0.15">
      <c r="A51" s="11"/>
      <c r="B51" s="11"/>
      <c r="C51" s="11"/>
      <c r="D51" s="11"/>
      <c r="E51" s="11"/>
      <c r="F51" s="11"/>
    </row>
    <row r="52" spans="1:6" ht="13.5" x14ac:dyDescent="0.15">
      <c r="A52" s="11"/>
      <c r="B52" s="11"/>
      <c r="C52" s="11"/>
      <c r="D52" s="11"/>
      <c r="E52" s="11"/>
      <c r="F52" s="11"/>
    </row>
    <row r="53" spans="1:6" ht="13.5" x14ac:dyDescent="0.15">
      <c r="A53" s="11"/>
      <c r="B53" s="11"/>
      <c r="C53" s="11"/>
      <c r="D53" s="11"/>
      <c r="E53" s="11"/>
      <c r="F53" s="11"/>
    </row>
    <row r="54" spans="1:6" ht="13.5" x14ac:dyDescent="0.15">
      <c r="A54" s="11"/>
      <c r="B54" s="11"/>
      <c r="C54" s="11"/>
      <c r="D54" s="11"/>
      <c r="E54" s="11"/>
      <c r="F54" s="11"/>
    </row>
    <row r="55" spans="1:6" ht="13.5" x14ac:dyDescent="0.15">
      <c r="A55" s="11"/>
      <c r="B55" s="11"/>
      <c r="C55" s="11"/>
      <c r="D55" s="11"/>
      <c r="E55" s="11"/>
      <c r="F55" s="11"/>
    </row>
    <row r="56" spans="1:6" ht="13.5" x14ac:dyDescent="0.15">
      <c r="A56" s="11"/>
      <c r="B56" s="11"/>
      <c r="C56" s="11"/>
      <c r="D56" s="11"/>
      <c r="E56" s="11"/>
      <c r="F56" s="11"/>
    </row>
    <row r="57" spans="1:6" ht="13.5" x14ac:dyDescent="0.15">
      <c r="A57" s="11"/>
      <c r="B57" s="11"/>
      <c r="C57" s="11"/>
      <c r="D57" s="11"/>
      <c r="E57" s="11"/>
      <c r="F57" s="11"/>
    </row>
    <row r="58" spans="1:6" ht="13.5" x14ac:dyDescent="0.15">
      <c r="A58" s="11"/>
      <c r="B58" s="11"/>
      <c r="C58" s="11"/>
      <c r="D58" s="11"/>
      <c r="E58" s="11"/>
      <c r="F58" s="11"/>
    </row>
    <row r="59" spans="1:6" ht="13.5" x14ac:dyDescent="0.15">
      <c r="A59" s="11"/>
      <c r="B59" s="11"/>
      <c r="C59" s="11"/>
      <c r="D59" s="11"/>
      <c r="E59" s="11"/>
      <c r="F59" s="11"/>
    </row>
    <row r="60" spans="1:6" ht="13.5" x14ac:dyDescent="0.15">
      <c r="A60" s="11"/>
      <c r="B60" s="11"/>
      <c r="C60" s="11"/>
      <c r="D60" s="11"/>
      <c r="E60" s="11"/>
      <c r="F60" s="11"/>
    </row>
    <row r="61" spans="1:6" ht="13.5" x14ac:dyDescent="0.15">
      <c r="A61" s="11"/>
      <c r="B61" s="11"/>
      <c r="C61" s="11"/>
      <c r="D61" s="11"/>
      <c r="E61" s="11"/>
      <c r="F61" s="11"/>
    </row>
    <row r="62" spans="1:6" ht="13.5" x14ac:dyDescent="0.15">
      <c r="A62" s="11"/>
      <c r="B62" s="11"/>
      <c r="C62" s="11"/>
      <c r="D62" s="11"/>
      <c r="E62" s="11"/>
      <c r="F62" s="11"/>
    </row>
    <row r="63" spans="1:6" ht="13.5" x14ac:dyDescent="0.15">
      <c r="A63" s="11"/>
      <c r="B63" s="11"/>
      <c r="C63" s="11"/>
      <c r="D63" s="11"/>
      <c r="E63" s="11"/>
      <c r="F63" s="11"/>
    </row>
    <row r="64" spans="1:6" ht="13.5" x14ac:dyDescent="0.15">
      <c r="A64" s="11"/>
      <c r="B64" s="11"/>
      <c r="C64" s="11"/>
      <c r="D64" s="11"/>
      <c r="E64" s="11"/>
      <c r="F64" s="11"/>
    </row>
    <row r="65" spans="1:6" ht="13.5" x14ac:dyDescent="0.15">
      <c r="A65" s="11"/>
      <c r="B65" s="11"/>
      <c r="C65" s="11"/>
      <c r="D65" s="11"/>
      <c r="E65" s="11"/>
      <c r="F65" s="11"/>
    </row>
    <row r="66" spans="1:6" ht="13.5" x14ac:dyDescent="0.15">
      <c r="A66" s="11"/>
      <c r="B66" s="11"/>
      <c r="C66" s="11"/>
      <c r="D66" s="11"/>
      <c r="E66" s="11"/>
      <c r="F66" s="11"/>
    </row>
    <row r="67" spans="1:6" ht="13.5" x14ac:dyDescent="0.15">
      <c r="A67" s="11"/>
      <c r="B67" s="11"/>
      <c r="C67" s="11"/>
      <c r="D67" s="11"/>
      <c r="E67" s="11"/>
      <c r="F67" s="11"/>
    </row>
    <row r="68" spans="1:6" ht="13.5" x14ac:dyDescent="0.15">
      <c r="A68" s="11"/>
      <c r="B68" s="11"/>
      <c r="C68" s="11"/>
      <c r="D68" s="11"/>
      <c r="E68" s="11"/>
      <c r="F68" s="11"/>
    </row>
    <row r="69" spans="1:6" ht="13.5" x14ac:dyDescent="0.15">
      <c r="A69" s="11"/>
      <c r="B69" s="11"/>
      <c r="C69" s="11"/>
      <c r="D69" s="11"/>
      <c r="E69" s="11"/>
      <c r="F69" s="11"/>
    </row>
    <row r="70" spans="1:6" ht="13.5" x14ac:dyDescent="0.15">
      <c r="A70" s="11"/>
      <c r="B70" s="11"/>
      <c r="C70" s="11"/>
      <c r="D70" s="11"/>
      <c r="E70" s="11"/>
      <c r="F70" s="11"/>
    </row>
    <row r="71" spans="1:6" ht="13.5" x14ac:dyDescent="0.15">
      <c r="A71" s="11"/>
      <c r="B71" s="11"/>
      <c r="C71" s="11"/>
      <c r="D71" s="11"/>
      <c r="E71" s="11"/>
      <c r="F71" s="11"/>
    </row>
    <row r="72" spans="1:6" ht="13.5" x14ac:dyDescent="0.15">
      <c r="A72" s="11"/>
      <c r="B72" s="11"/>
      <c r="C72" s="11"/>
      <c r="D72" s="11"/>
      <c r="E72" s="11"/>
      <c r="F72" s="11"/>
    </row>
    <row r="73" spans="1:6" ht="13.5" x14ac:dyDescent="0.15">
      <c r="A73" s="11"/>
      <c r="B73" s="11"/>
      <c r="C73" s="11"/>
      <c r="D73" s="11"/>
      <c r="E73" s="11"/>
      <c r="F73" s="11"/>
    </row>
    <row r="74" spans="1:6" ht="13.5" x14ac:dyDescent="0.15">
      <c r="A74" s="11"/>
      <c r="B74" s="11"/>
      <c r="C74" s="11"/>
      <c r="D74" s="11"/>
      <c r="E74" s="11"/>
      <c r="F74" s="11"/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/>
  </sheetPr>
  <dimension ref="A1:A4"/>
  <sheetViews>
    <sheetView workbookViewId="0">
      <selection activeCell="F8" sqref="F8"/>
    </sheetView>
  </sheetViews>
  <sheetFormatPr defaultRowHeight="13.5" x14ac:dyDescent="0.15"/>
  <sheetData>
    <row r="1" spans="1:1" ht="24.75" x14ac:dyDescent="0.15">
      <c r="A1" s="2" t="s">
        <v>311</v>
      </c>
    </row>
    <row r="2" spans="1:1" ht="24.75" x14ac:dyDescent="0.15">
      <c r="A2" s="106" t="s">
        <v>313</v>
      </c>
    </row>
    <row r="3" spans="1:1" ht="24.75" x14ac:dyDescent="0.15">
      <c r="A3" s="106" t="s">
        <v>312</v>
      </c>
    </row>
    <row r="4" spans="1:1" ht="24.75" x14ac:dyDescent="0.15">
      <c r="A4" s="106" t="s">
        <v>340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4"/>
  </sheetPr>
  <dimension ref="A1:A45"/>
  <sheetViews>
    <sheetView workbookViewId="0">
      <selection activeCell="F8" sqref="F8"/>
    </sheetView>
  </sheetViews>
  <sheetFormatPr defaultRowHeight="13.5" x14ac:dyDescent="0.15"/>
  <sheetData>
    <row r="1" spans="1:1" ht="16.5" x14ac:dyDescent="0.3">
      <c r="A1" s="1" t="s">
        <v>98</v>
      </c>
    </row>
    <row r="2" spans="1:1" ht="16.5" x14ac:dyDescent="0.3">
      <c r="A2" s="1" t="s">
        <v>110</v>
      </c>
    </row>
    <row r="45" spans="1:1" ht="16.5" x14ac:dyDescent="0.3">
      <c r="A45" s="1" t="s">
        <v>111</v>
      </c>
    </row>
  </sheetData>
  <phoneticPr fontId="5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79"/>
  <sheetViews>
    <sheetView workbookViewId="0">
      <selection activeCell="F8" sqref="F8"/>
    </sheetView>
  </sheetViews>
  <sheetFormatPr defaultRowHeight="16.5" x14ac:dyDescent="0.3"/>
  <cols>
    <col min="1" max="1" width="9" style="1"/>
    <col min="2" max="4" width="12.625" style="1" customWidth="1"/>
    <col min="5" max="16384" width="9" style="1"/>
  </cols>
  <sheetData>
    <row r="1" spans="1:4" x14ac:dyDescent="0.3">
      <c r="A1" s="22" t="s">
        <v>97</v>
      </c>
      <c r="B1" s="23"/>
      <c r="C1" s="23"/>
      <c r="D1" s="24"/>
    </row>
    <row r="2" spans="1:4" x14ac:dyDescent="0.3">
      <c r="A2" s="28" t="s">
        <v>77</v>
      </c>
      <c r="B2" s="29" t="s">
        <v>99</v>
      </c>
      <c r="C2" s="29" t="s">
        <v>100</v>
      </c>
      <c r="D2" s="30" t="s">
        <v>78</v>
      </c>
    </row>
    <row r="3" spans="1:4" x14ac:dyDescent="0.3">
      <c r="A3" s="31" t="s">
        <v>79</v>
      </c>
      <c r="B3" s="25">
        <v>424145.66000000003</v>
      </c>
      <c r="C3" s="25">
        <v>1577050.5</v>
      </c>
      <c r="D3" s="26">
        <v>1.4</v>
      </c>
    </row>
    <row r="4" spans="1:4" x14ac:dyDescent="0.3">
      <c r="A4" s="31" t="s">
        <v>80</v>
      </c>
      <c r="B4" s="25">
        <v>352620</v>
      </c>
      <c r="C4" s="25">
        <v>2286665.79</v>
      </c>
      <c r="D4" s="26">
        <f>(表1_3[[#This Row],[2014年]]-表1_3[[#This Row],[2013年]])/表1_3[[#This Row],[2013年]]</f>
        <v>5.4847875616811299</v>
      </c>
    </row>
    <row r="5" spans="1:4" x14ac:dyDescent="0.3">
      <c r="A5" s="31" t="s">
        <v>81</v>
      </c>
      <c r="B5" s="25">
        <v>670913</v>
      </c>
      <c r="C5" s="25">
        <v>2537894.5299999998</v>
      </c>
      <c r="D5" s="26">
        <f>(表1_3[[#This Row],[2014年]]-表1_3[[#This Row],[2013年]])/表1_3[[#This Row],[2013年]]</f>
        <v>2.7827475842620428</v>
      </c>
    </row>
    <row r="6" spans="1:4" x14ac:dyDescent="0.3">
      <c r="A6" s="31" t="s">
        <v>82</v>
      </c>
      <c r="B6" s="25">
        <v>897510</v>
      </c>
      <c r="C6" s="25">
        <v>3290114.3800000004</v>
      </c>
      <c r="D6" s="26">
        <f>(表1_3[[#This Row],[2014年]]-表1_3[[#This Row],[2013年]])/表1_3[[#This Row],[2013年]]</f>
        <v>2.6658247596127067</v>
      </c>
    </row>
    <row r="7" spans="1:4" x14ac:dyDescent="0.3">
      <c r="A7" s="31" t="s">
        <v>83</v>
      </c>
      <c r="B7" s="25">
        <v>863692.24</v>
      </c>
      <c r="C7" s="25">
        <v>4111320.6799999997</v>
      </c>
      <c r="D7" s="26">
        <f>(表1_3[[#This Row],[2014年]]-表1_3[[#This Row],[2013年]])/表1_3[[#This Row],[2013年]]</f>
        <v>3.7601685989444569</v>
      </c>
    </row>
    <row r="8" spans="1:4" x14ac:dyDescent="0.3">
      <c r="A8" s="31" t="s">
        <v>84</v>
      </c>
      <c r="B8" s="25">
        <v>1174679.25</v>
      </c>
      <c r="C8" s="25">
        <v>8575193.9199999999</v>
      </c>
      <c r="D8" s="26">
        <f>(表1_3[[#This Row],[2014年]]-表1_3[[#This Row],[2013年]])/表1_3[[#This Row],[2013年]]</f>
        <v>6.3000301316295486</v>
      </c>
    </row>
    <row r="9" spans="1:4" x14ac:dyDescent="0.3">
      <c r="A9" s="31" t="s">
        <v>85</v>
      </c>
      <c r="B9" s="25">
        <v>641091.93000000005</v>
      </c>
      <c r="C9" s="25">
        <v>3668535.34</v>
      </c>
      <c r="D9" s="26">
        <f>(表1_3[[#This Row],[2014年]]-表1_3[[#This Row],[2013年]])/表1_3[[#This Row],[2013年]]</f>
        <v>4.7223233803613773</v>
      </c>
    </row>
    <row r="10" spans="1:4" x14ac:dyDescent="0.3">
      <c r="A10" s="31" t="s">
        <v>86</v>
      </c>
      <c r="B10" s="25">
        <v>742647.14999999991</v>
      </c>
      <c r="C10" s="25">
        <v>5620386.7300000004</v>
      </c>
      <c r="D10" s="26">
        <f>(表1_3[[#This Row],[2014年]]-表1_3[[#This Row],[2013年]])/表1_3[[#This Row],[2013年]]</f>
        <v>6.5680445686757176</v>
      </c>
    </row>
    <row r="11" spans="1:4" x14ac:dyDescent="0.3">
      <c r="A11" s="31" t="s">
        <v>87</v>
      </c>
      <c r="B11" s="25">
        <v>423014</v>
      </c>
      <c r="C11" s="25">
        <v>3517290.33</v>
      </c>
      <c r="D11" s="26">
        <f>(表1_3[[#This Row],[2014年]]-表1_3[[#This Row],[2013年]])/表1_3[[#This Row],[2013年]]</f>
        <v>7.3148319677362927</v>
      </c>
    </row>
    <row r="12" spans="1:4" x14ac:dyDescent="0.3">
      <c r="A12" s="31" t="s">
        <v>88</v>
      </c>
      <c r="B12" s="25">
        <v>339898</v>
      </c>
      <c r="C12" s="25">
        <v>3062034.12</v>
      </c>
      <c r="D12" s="26">
        <f>(表1_3[[#This Row],[2014年]]-表1_3[[#This Row],[2013年]])/表1_3[[#This Row],[2013年]]</f>
        <v>8.0086853114757961</v>
      </c>
    </row>
    <row r="13" spans="1:4" x14ac:dyDescent="0.3">
      <c r="A13" s="31" t="s">
        <v>89</v>
      </c>
      <c r="B13" s="25">
        <v>1267173.2</v>
      </c>
      <c r="C13" s="25">
        <v>12132811.07</v>
      </c>
      <c r="D13" s="26">
        <f>(表1_3[[#This Row],[2014年]]-表1_3[[#This Row],[2013年]])/表1_3[[#This Row],[2013年]]</f>
        <v>8.5747061806547062</v>
      </c>
    </row>
    <row r="14" spans="1:4" x14ac:dyDescent="0.3">
      <c r="A14" s="32" t="s">
        <v>90</v>
      </c>
      <c r="B14" s="27">
        <v>1171179.8</v>
      </c>
      <c r="C14" s="27">
        <v>4717758</v>
      </c>
      <c r="D14" s="26">
        <f>(表1_3[[#This Row],[2014年]]-表1_3[[#This Row],[2013年]])/表1_3[[#This Row],[2013年]]</f>
        <v>3.0282098444662382</v>
      </c>
    </row>
    <row r="36" spans="1:1" x14ac:dyDescent="0.3">
      <c r="A36" s="1" t="s">
        <v>101</v>
      </c>
    </row>
    <row r="37" spans="1:1" x14ac:dyDescent="0.3">
      <c r="A37" s="1" t="s">
        <v>102</v>
      </c>
    </row>
    <row r="38" spans="1:1" x14ac:dyDescent="0.3">
      <c r="A38" s="1" t="s">
        <v>103</v>
      </c>
    </row>
    <row r="39" spans="1:1" x14ac:dyDescent="0.3">
      <c r="A39" s="1" t="s">
        <v>104</v>
      </c>
    </row>
    <row r="40" spans="1:1" x14ac:dyDescent="0.3">
      <c r="A40" s="1" t="s">
        <v>105</v>
      </c>
    </row>
    <row r="41" spans="1:1" x14ac:dyDescent="0.3">
      <c r="A41" s="1" t="s">
        <v>106</v>
      </c>
    </row>
    <row r="42" spans="1:1" x14ac:dyDescent="0.3">
      <c r="A42" s="1" t="s">
        <v>107</v>
      </c>
    </row>
    <row r="43" spans="1:1" x14ac:dyDescent="0.3">
      <c r="A43" s="1" t="s">
        <v>108</v>
      </c>
    </row>
    <row r="44" spans="1:1" x14ac:dyDescent="0.3">
      <c r="A44" s="1" t="s">
        <v>109</v>
      </c>
    </row>
    <row r="74" spans="1:1" x14ac:dyDescent="0.3">
      <c r="A74" s="3" t="s">
        <v>91</v>
      </c>
    </row>
    <row r="75" spans="1:1" x14ac:dyDescent="0.3">
      <c r="A75" s="3" t="s">
        <v>92</v>
      </c>
    </row>
    <row r="76" spans="1:1" x14ac:dyDescent="0.3">
      <c r="A76" s="3" t="s">
        <v>93</v>
      </c>
    </row>
    <row r="77" spans="1:1" x14ac:dyDescent="0.3">
      <c r="A77" s="3" t="s">
        <v>94</v>
      </c>
    </row>
    <row r="78" spans="1:1" x14ac:dyDescent="0.3">
      <c r="A78" s="3" t="s">
        <v>95</v>
      </c>
    </row>
    <row r="79" spans="1:1" x14ac:dyDescent="0.3">
      <c r="A79" s="3" t="s">
        <v>96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FFFF00"/>
  </sheetPr>
  <dimension ref="B1:H14"/>
  <sheetViews>
    <sheetView workbookViewId="0">
      <selection activeCell="F8" sqref="F8"/>
    </sheetView>
  </sheetViews>
  <sheetFormatPr defaultRowHeight="16.5" x14ac:dyDescent="0.15"/>
  <cols>
    <col min="1" max="1" width="5.75" style="33" customWidth="1"/>
    <col min="2" max="5" width="9" style="33"/>
    <col min="6" max="6" width="11.375" style="33" bestFit="1" customWidth="1"/>
    <col min="7" max="7" width="14.5" style="33" customWidth="1"/>
    <col min="8" max="16384" width="9" style="33"/>
  </cols>
  <sheetData>
    <row r="1" spans="2:8" ht="27.75" x14ac:dyDescent="0.15">
      <c r="B1" s="165" t="s">
        <v>113</v>
      </c>
      <c r="C1" s="165"/>
      <c r="D1" s="165"/>
      <c r="E1" s="165"/>
      <c r="F1" s="165"/>
      <c r="G1" s="165"/>
    </row>
    <row r="2" spans="2:8" ht="18" customHeight="1" thickBot="1" x14ac:dyDescent="0.2">
      <c r="B2" s="33" t="s">
        <v>114</v>
      </c>
      <c r="C2" s="166">
        <f ca="1">TODAY()</f>
        <v>42677</v>
      </c>
      <c r="D2" s="167"/>
      <c r="E2" s="167"/>
      <c r="F2" s="34" t="s">
        <v>115</v>
      </c>
      <c r="G2" s="34" t="s">
        <v>116</v>
      </c>
      <c r="H2" s="35"/>
    </row>
    <row r="3" spans="2:8" ht="18" customHeight="1" x14ac:dyDescent="0.15">
      <c r="B3" s="36" t="s">
        <v>117</v>
      </c>
      <c r="C3" s="37" t="s">
        <v>118</v>
      </c>
      <c r="D3" s="37" t="s">
        <v>119</v>
      </c>
      <c r="E3" s="37" t="s">
        <v>120</v>
      </c>
      <c r="F3" s="37" t="s">
        <v>121</v>
      </c>
      <c r="G3" s="38" t="s">
        <v>122</v>
      </c>
      <c r="H3" s="35"/>
    </row>
    <row r="4" spans="2:8" ht="18" customHeight="1" x14ac:dyDescent="0.15">
      <c r="B4" s="39">
        <v>3</v>
      </c>
      <c r="C4" s="40" t="s">
        <v>123</v>
      </c>
      <c r="D4" s="40" t="s">
        <v>124</v>
      </c>
      <c r="E4" s="40">
        <v>5</v>
      </c>
      <c r="F4" s="41">
        <v>9999</v>
      </c>
      <c r="G4" s="42">
        <f>E4*F4</f>
        <v>49995</v>
      </c>
    </row>
    <row r="5" spans="2:8" ht="18" customHeight="1" x14ac:dyDescent="0.15">
      <c r="B5" s="39">
        <v>3</v>
      </c>
      <c r="C5" s="40" t="s">
        <v>125</v>
      </c>
      <c r="D5" s="40" t="s">
        <v>126</v>
      </c>
      <c r="E5" s="40">
        <v>10</v>
      </c>
      <c r="F5" s="41">
        <v>9999</v>
      </c>
      <c r="G5" s="42">
        <f>E5*F5</f>
        <v>99990</v>
      </c>
    </row>
    <row r="6" spans="2:8" ht="18" customHeight="1" x14ac:dyDescent="0.15">
      <c r="B6" s="39"/>
      <c r="C6" s="40"/>
      <c r="D6" s="40"/>
      <c r="E6" s="40"/>
      <c r="F6" s="40"/>
      <c r="G6" s="43"/>
    </row>
    <row r="7" spans="2:8" ht="18" customHeight="1" x14ac:dyDescent="0.15">
      <c r="B7" s="39"/>
      <c r="C7" s="40"/>
      <c r="D7" s="40"/>
      <c r="E7" s="40"/>
      <c r="F7" s="40"/>
      <c r="G7" s="43"/>
    </row>
    <row r="8" spans="2:8" ht="18" customHeight="1" x14ac:dyDescent="0.15">
      <c r="B8" s="39"/>
      <c r="C8" s="40"/>
      <c r="D8" s="40"/>
      <c r="E8" s="40"/>
      <c r="F8" s="40"/>
      <c r="G8" s="43"/>
    </row>
    <row r="9" spans="2:8" ht="18" customHeight="1" thickBot="1" x14ac:dyDescent="0.2">
      <c r="B9" s="44"/>
      <c r="C9" s="45"/>
      <c r="D9" s="45"/>
      <c r="E9" s="45"/>
      <c r="F9" s="45"/>
      <c r="G9" s="46"/>
    </row>
    <row r="13" spans="2:8" x14ac:dyDescent="0.15">
      <c r="B13" s="33" t="s">
        <v>127</v>
      </c>
      <c r="C13" s="168" t="s">
        <v>128</v>
      </c>
      <c r="D13" s="168"/>
    </row>
    <row r="14" spans="2:8" x14ac:dyDescent="0.15">
      <c r="C14" s="168" t="s">
        <v>129</v>
      </c>
      <c r="D14" s="168"/>
    </row>
  </sheetData>
  <mergeCells count="4">
    <mergeCell ref="B1:G1"/>
    <mergeCell ref="C2:E2"/>
    <mergeCell ref="C13:D13"/>
    <mergeCell ref="C14:D14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CommandButton1">
          <controlPr defaultSize="0" autoLine="0" r:id="rId5">
            <anchor moveWithCells="1">
              <from>
                <xdr:col>7</xdr:col>
                <xdr:colOff>533400</xdr:colOff>
                <xdr:row>2</xdr:row>
                <xdr:rowOff>142875</xdr:rowOff>
              </from>
              <to>
                <xdr:col>8</xdr:col>
                <xdr:colOff>390525</xdr:colOff>
                <xdr:row>3</xdr:row>
                <xdr:rowOff>200025</xdr:rowOff>
              </to>
            </anchor>
          </controlPr>
        </control>
      </mc:Choice>
      <mc:Fallback>
        <control shapeId="54273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H34"/>
  <sheetViews>
    <sheetView topLeftCell="A10" workbookViewId="0">
      <selection activeCell="F8" sqref="F8"/>
    </sheetView>
  </sheetViews>
  <sheetFormatPr defaultRowHeight="16.5" x14ac:dyDescent="0.15"/>
  <cols>
    <col min="1" max="1" width="13.5" style="47" customWidth="1"/>
    <col min="2" max="2" width="13.25" style="47" customWidth="1"/>
    <col min="3" max="6" width="9" style="47"/>
    <col min="7" max="7" width="12.75" style="51" customWidth="1"/>
    <col min="8" max="8" width="13" style="51" customWidth="1"/>
    <col min="9" max="16384" width="9" style="47"/>
  </cols>
  <sheetData>
    <row r="1" spans="1:8" ht="20.25" x14ac:dyDescent="0.15">
      <c r="A1" s="169" t="s">
        <v>130</v>
      </c>
      <c r="B1" s="169"/>
      <c r="C1" s="169"/>
      <c r="D1" s="169"/>
      <c r="E1" s="169"/>
      <c r="F1" s="169"/>
      <c r="G1" s="169"/>
      <c r="H1" s="169"/>
    </row>
    <row r="2" spans="1:8" x14ac:dyDescent="0.15">
      <c r="A2" s="40" t="s">
        <v>131</v>
      </c>
      <c r="B2" s="40" t="s">
        <v>132</v>
      </c>
      <c r="C2" s="40" t="s">
        <v>133</v>
      </c>
      <c r="D2" s="40" t="s">
        <v>134</v>
      </c>
      <c r="E2" s="40" t="s">
        <v>135</v>
      </c>
      <c r="F2" s="40" t="s">
        <v>136</v>
      </c>
      <c r="G2" s="48" t="s">
        <v>137</v>
      </c>
      <c r="H2" s="48" t="s">
        <v>138</v>
      </c>
    </row>
    <row r="3" spans="1:8" x14ac:dyDescent="0.15">
      <c r="A3" s="49">
        <v>4343</v>
      </c>
      <c r="B3" s="40">
        <v>28</v>
      </c>
      <c r="C3" s="40">
        <v>4343</v>
      </c>
      <c r="D3" s="40" t="s">
        <v>4</v>
      </c>
      <c r="E3" s="40" t="s">
        <v>5</v>
      </c>
      <c r="F3" s="40">
        <v>5</v>
      </c>
      <c r="G3" s="50">
        <v>28</v>
      </c>
      <c r="H3" s="50">
        <v>140</v>
      </c>
    </row>
    <row r="4" spans="1:8" x14ac:dyDescent="0.15">
      <c r="A4" s="49">
        <v>4343</v>
      </c>
      <c r="B4" s="40">
        <v>28</v>
      </c>
      <c r="C4" s="40">
        <v>1008</v>
      </c>
      <c r="D4" s="40" t="s">
        <v>6</v>
      </c>
      <c r="E4" s="40" t="s">
        <v>7</v>
      </c>
      <c r="F4" s="40">
        <v>10</v>
      </c>
      <c r="G4" s="50">
        <v>6.8</v>
      </c>
      <c r="H4" s="50">
        <v>68</v>
      </c>
    </row>
    <row r="5" spans="1:8" x14ac:dyDescent="0.15">
      <c r="A5" s="49">
        <v>4343</v>
      </c>
      <c r="B5" s="40">
        <v>28</v>
      </c>
      <c r="C5" s="40">
        <v>4343</v>
      </c>
      <c r="D5" s="40" t="s">
        <v>4</v>
      </c>
      <c r="E5" s="40" t="s">
        <v>5</v>
      </c>
      <c r="F5" s="40">
        <v>5</v>
      </c>
      <c r="G5" s="50">
        <v>28</v>
      </c>
      <c r="H5" s="50">
        <v>140</v>
      </c>
    </row>
    <row r="6" spans="1:8" x14ac:dyDescent="0.15">
      <c r="A6" s="49">
        <v>4343</v>
      </c>
      <c r="B6" s="40">
        <v>28</v>
      </c>
      <c r="C6" s="40">
        <v>1008</v>
      </c>
      <c r="D6" s="40" t="s">
        <v>6</v>
      </c>
      <c r="E6" s="40" t="s">
        <v>7</v>
      </c>
      <c r="F6" s="40">
        <v>10</v>
      </c>
      <c r="G6" s="50">
        <v>6.8</v>
      </c>
      <c r="H6" s="50">
        <v>68</v>
      </c>
    </row>
    <row r="7" spans="1:8" x14ac:dyDescent="0.15">
      <c r="A7" s="49">
        <v>4343</v>
      </c>
      <c r="B7" s="40">
        <v>28</v>
      </c>
      <c r="C7" s="40">
        <v>4343</v>
      </c>
      <c r="D7" s="40" t="s">
        <v>4</v>
      </c>
      <c r="E7" s="40" t="s">
        <v>5</v>
      </c>
      <c r="F7" s="40">
        <v>5</v>
      </c>
      <c r="G7" s="50">
        <v>28</v>
      </c>
      <c r="H7" s="50">
        <v>140</v>
      </c>
    </row>
    <row r="8" spans="1:8" x14ac:dyDescent="0.15">
      <c r="A8" s="49">
        <v>4343</v>
      </c>
      <c r="B8" s="40">
        <v>28</v>
      </c>
      <c r="C8" s="40">
        <v>1008</v>
      </c>
      <c r="D8" s="40" t="s">
        <v>6</v>
      </c>
      <c r="E8" s="40" t="s">
        <v>7</v>
      </c>
      <c r="F8" s="40">
        <v>10</v>
      </c>
      <c r="G8" s="50">
        <v>6.8</v>
      </c>
      <c r="H8" s="50">
        <v>68</v>
      </c>
    </row>
    <row r="9" spans="1:8" x14ac:dyDescent="0.15">
      <c r="A9" s="49">
        <v>4343</v>
      </c>
      <c r="B9" s="40">
        <v>28</v>
      </c>
      <c r="C9" s="40">
        <v>4343</v>
      </c>
      <c r="D9" s="40" t="s">
        <v>4</v>
      </c>
      <c r="E9" s="40" t="s">
        <v>5</v>
      </c>
      <c r="F9" s="40">
        <v>5</v>
      </c>
      <c r="G9" s="50">
        <v>28</v>
      </c>
      <c r="H9" s="50">
        <v>140</v>
      </c>
    </row>
    <row r="10" spans="1:8" x14ac:dyDescent="0.15">
      <c r="A10" s="49">
        <v>4343</v>
      </c>
      <c r="B10" s="40">
        <v>28</v>
      </c>
      <c r="C10" s="40">
        <v>1008</v>
      </c>
      <c r="D10" s="40" t="s">
        <v>6</v>
      </c>
      <c r="E10" s="40" t="s">
        <v>7</v>
      </c>
      <c r="F10" s="40">
        <v>10</v>
      </c>
      <c r="G10" s="50">
        <v>6.8</v>
      </c>
      <c r="H10" s="50">
        <v>68</v>
      </c>
    </row>
    <row r="11" spans="1:8" x14ac:dyDescent="0.15">
      <c r="A11" s="49">
        <v>42520</v>
      </c>
      <c r="B11" s="40" t="s">
        <v>3</v>
      </c>
      <c r="C11" s="40">
        <v>1</v>
      </c>
      <c r="D11" s="40" t="s">
        <v>4</v>
      </c>
      <c r="E11" s="40" t="s">
        <v>5</v>
      </c>
      <c r="F11" s="40">
        <v>5</v>
      </c>
      <c r="G11" s="50">
        <v>28</v>
      </c>
      <c r="H11" s="50">
        <v>140</v>
      </c>
    </row>
    <row r="12" spans="1:8" x14ac:dyDescent="0.15">
      <c r="A12" s="49">
        <v>42520</v>
      </c>
      <c r="B12" s="40" t="s">
        <v>3</v>
      </c>
      <c r="C12" s="40">
        <v>1</v>
      </c>
      <c r="D12" s="40" t="s">
        <v>6</v>
      </c>
      <c r="E12" s="40" t="s">
        <v>7</v>
      </c>
      <c r="F12" s="40">
        <v>10</v>
      </c>
      <c r="G12" s="50">
        <v>6.8</v>
      </c>
      <c r="H12" s="50">
        <v>68</v>
      </c>
    </row>
    <row r="13" spans="1:8" x14ac:dyDescent="0.15">
      <c r="A13" s="49">
        <v>42520</v>
      </c>
      <c r="B13" s="40" t="s">
        <v>3</v>
      </c>
      <c r="C13" s="40">
        <v>1</v>
      </c>
      <c r="D13" s="40" t="s">
        <v>4</v>
      </c>
      <c r="E13" s="40" t="s">
        <v>5</v>
      </c>
      <c r="F13" s="40">
        <v>5</v>
      </c>
      <c r="G13" s="50">
        <v>28</v>
      </c>
      <c r="H13" s="50">
        <v>140</v>
      </c>
    </row>
    <row r="14" spans="1:8" x14ac:dyDescent="0.15">
      <c r="A14" s="49">
        <v>42520</v>
      </c>
      <c r="B14" s="40" t="s">
        <v>3</v>
      </c>
      <c r="C14" s="40">
        <v>1</v>
      </c>
      <c r="D14" s="40" t="s">
        <v>6</v>
      </c>
      <c r="E14" s="40" t="s">
        <v>7</v>
      </c>
      <c r="F14" s="40">
        <v>10</v>
      </c>
      <c r="G14" s="50">
        <v>6.8</v>
      </c>
      <c r="H14" s="50">
        <v>68</v>
      </c>
    </row>
    <row r="15" spans="1:8" x14ac:dyDescent="0.15">
      <c r="A15" s="49">
        <v>42520</v>
      </c>
      <c r="B15" s="40" t="s">
        <v>3</v>
      </c>
      <c r="C15" s="40">
        <v>2</v>
      </c>
      <c r="D15" s="40" t="s">
        <v>4</v>
      </c>
      <c r="E15" s="40" t="s">
        <v>5</v>
      </c>
      <c r="F15" s="40">
        <v>5</v>
      </c>
      <c r="G15" s="50">
        <v>28</v>
      </c>
      <c r="H15" s="50">
        <v>140</v>
      </c>
    </row>
    <row r="16" spans="1:8" x14ac:dyDescent="0.15">
      <c r="A16" s="49">
        <v>42520</v>
      </c>
      <c r="B16" s="40" t="s">
        <v>3</v>
      </c>
      <c r="C16" s="40">
        <v>2</v>
      </c>
      <c r="D16" s="40" t="s">
        <v>6</v>
      </c>
      <c r="E16" s="40" t="s">
        <v>7</v>
      </c>
      <c r="F16" s="40">
        <v>10</v>
      </c>
      <c r="G16" s="50">
        <v>6.8</v>
      </c>
      <c r="H16" s="50">
        <v>68</v>
      </c>
    </row>
    <row r="17" spans="1:8" x14ac:dyDescent="0.15">
      <c r="A17" s="49">
        <v>42520</v>
      </c>
      <c r="B17" s="40" t="s">
        <v>3</v>
      </c>
      <c r="C17" s="40">
        <v>3</v>
      </c>
      <c r="D17" s="40" t="s">
        <v>4</v>
      </c>
      <c r="E17" s="40" t="s">
        <v>5</v>
      </c>
      <c r="F17" s="40">
        <v>5</v>
      </c>
      <c r="G17" s="50">
        <v>28</v>
      </c>
      <c r="H17" s="50">
        <v>140</v>
      </c>
    </row>
    <row r="18" spans="1:8" x14ac:dyDescent="0.15">
      <c r="A18" s="49">
        <v>42520</v>
      </c>
      <c r="B18" s="40" t="s">
        <v>3</v>
      </c>
      <c r="C18" s="40">
        <v>3</v>
      </c>
      <c r="D18" s="40" t="s">
        <v>6</v>
      </c>
      <c r="E18" s="40" t="s">
        <v>7</v>
      </c>
      <c r="F18" s="40">
        <v>10</v>
      </c>
      <c r="G18" s="50">
        <v>6.8</v>
      </c>
      <c r="H18" s="50">
        <v>68</v>
      </c>
    </row>
    <row r="19" spans="1:8" x14ac:dyDescent="0.15">
      <c r="A19" s="49">
        <v>42676</v>
      </c>
      <c r="B19" s="40" t="s">
        <v>3</v>
      </c>
      <c r="C19" s="40">
        <v>3</v>
      </c>
      <c r="D19" s="40" t="s">
        <v>4</v>
      </c>
      <c r="E19" s="40" t="s">
        <v>5</v>
      </c>
      <c r="F19" s="40">
        <v>5</v>
      </c>
      <c r="G19" s="50">
        <v>28</v>
      </c>
      <c r="H19" s="50">
        <v>140</v>
      </c>
    </row>
    <row r="20" spans="1:8" x14ac:dyDescent="0.15">
      <c r="A20" s="49">
        <v>42676</v>
      </c>
      <c r="B20" s="40" t="s">
        <v>3</v>
      </c>
      <c r="C20" s="40">
        <v>3</v>
      </c>
      <c r="D20" s="40" t="s">
        <v>6</v>
      </c>
      <c r="E20" s="40" t="s">
        <v>7</v>
      </c>
      <c r="F20" s="40">
        <v>10</v>
      </c>
      <c r="G20" s="50">
        <v>6.8</v>
      </c>
      <c r="H20" s="50">
        <v>68</v>
      </c>
    </row>
    <row r="21" spans="1:8" x14ac:dyDescent="0.15">
      <c r="A21" s="49">
        <v>42676</v>
      </c>
      <c r="B21" s="40" t="s">
        <v>3</v>
      </c>
      <c r="C21" s="40">
        <v>3</v>
      </c>
      <c r="D21" s="40" t="s">
        <v>4</v>
      </c>
      <c r="E21" s="40" t="s">
        <v>5</v>
      </c>
      <c r="F21" s="40">
        <v>5</v>
      </c>
      <c r="G21" s="50">
        <v>28</v>
      </c>
      <c r="H21" s="50">
        <v>140</v>
      </c>
    </row>
    <row r="22" spans="1:8" x14ac:dyDescent="0.15">
      <c r="A22" s="49">
        <v>42676</v>
      </c>
      <c r="B22" s="40" t="s">
        <v>3</v>
      </c>
      <c r="C22" s="40">
        <v>3</v>
      </c>
      <c r="D22" s="40" t="s">
        <v>6</v>
      </c>
      <c r="E22" s="40" t="s">
        <v>7</v>
      </c>
      <c r="F22" s="40">
        <v>10</v>
      </c>
      <c r="G22" s="50">
        <v>6.8</v>
      </c>
      <c r="H22" s="50">
        <v>68</v>
      </c>
    </row>
    <row r="23" spans="1:8" x14ac:dyDescent="0.15">
      <c r="A23" s="49">
        <v>42677</v>
      </c>
      <c r="B23" s="40" t="s">
        <v>3</v>
      </c>
      <c r="C23" s="40">
        <v>3</v>
      </c>
      <c r="D23" s="40" t="s">
        <v>4</v>
      </c>
      <c r="E23" s="40" t="s">
        <v>5</v>
      </c>
      <c r="F23" s="40">
        <v>5</v>
      </c>
      <c r="G23" s="50">
        <v>28</v>
      </c>
      <c r="H23" s="50">
        <v>140</v>
      </c>
    </row>
    <row r="24" spans="1:8" x14ac:dyDescent="0.15">
      <c r="A24" s="49">
        <v>42677</v>
      </c>
      <c r="B24" s="40" t="s">
        <v>3</v>
      </c>
      <c r="C24" s="40">
        <v>3</v>
      </c>
      <c r="D24" s="40" t="s">
        <v>6</v>
      </c>
      <c r="E24" s="40" t="s">
        <v>7</v>
      </c>
      <c r="F24" s="40">
        <v>10</v>
      </c>
      <c r="G24" s="50">
        <v>6.8</v>
      </c>
      <c r="H24" s="50">
        <v>68</v>
      </c>
    </row>
    <row r="25" spans="1:8" x14ac:dyDescent="0.15">
      <c r="A25" s="49">
        <v>42677</v>
      </c>
      <c r="B25" s="40" t="s">
        <v>3</v>
      </c>
      <c r="C25" s="40">
        <v>3</v>
      </c>
      <c r="D25" s="40" t="s">
        <v>4</v>
      </c>
      <c r="E25" s="40" t="s">
        <v>5</v>
      </c>
      <c r="F25" s="40">
        <v>5</v>
      </c>
      <c r="G25" s="50">
        <v>9999</v>
      </c>
      <c r="H25" s="50">
        <v>49995</v>
      </c>
    </row>
    <row r="26" spans="1:8" x14ac:dyDescent="0.15">
      <c r="A26" s="49">
        <v>42677</v>
      </c>
      <c r="B26" s="40" t="s">
        <v>3</v>
      </c>
      <c r="C26" s="40">
        <v>3</v>
      </c>
      <c r="D26" s="40" t="s">
        <v>6</v>
      </c>
      <c r="E26" s="40" t="s">
        <v>7</v>
      </c>
      <c r="F26" s="40">
        <v>10</v>
      </c>
      <c r="G26" s="50">
        <v>9999</v>
      </c>
      <c r="H26" s="50">
        <v>99990</v>
      </c>
    </row>
    <row r="27" spans="1:8" x14ac:dyDescent="0.15">
      <c r="A27" s="40"/>
      <c r="B27" s="40"/>
      <c r="C27" s="40"/>
      <c r="D27" s="40"/>
      <c r="E27" s="40"/>
      <c r="F27" s="40"/>
      <c r="G27" s="48"/>
      <c r="H27" s="48"/>
    </row>
    <row r="28" spans="1:8" x14ac:dyDescent="0.15">
      <c r="A28" s="40"/>
      <c r="B28" s="40"/>
      <c r="C28" s="40"/>
      <c r="D28" s="40"/>
      <c r="E28" s="40"/>
      <c r="F28" s="40"/>
      <c r="G28" s="48"/>
      <c r="H28" s="48"/>
    </row>
    <row r="29" spans="1:8" x14ac:dyDescent="0.15">
      <c r="A29" s="40"/>
      <c r="B29" s="40"/>
      <c r="C29" s="40"/>
      <c r="D29" s="40"/>
      <c r="E29" s="40"/>
      <c r="F29" s="40"/>
      <c r="G29" s="48"/>
      <c r="H29" s="48"/>
    </row>
    <row r="30" spans="1:8" x14ac:dyDescent="0.15">
      <c r="A30" s="40"/>
      <c r="B30" s="40"/>
      <c r="C30" s="40"/>
      <c r="D30" s="40"/>
      <c r="E30" s="40"/>
      <c r="F30" s="40"/>
      <c r="G30" s="48"/>
      <c r="H30" s="48"/>
    </row>
    <row r="31" spans="1:8" x14ac:dyDescent="0.15">
      <c r="A31" s="40"/>
      <c r="B31" s="40"/>
      <c r="C31" s="40"/>
      <c r="D31" s="40"/>
      <c r="E31" s="40"/>
      <c r="F31" s="40"/>
      <c r="G31" s="48"/>
      <c r="H31" s="48"/>
    </row>
    <row r="32" spans="1:8" x14ac:dyDescent="0.15">
      <c r="A32" s="40"/>
      <c r="B32" s="40"/>
      <c r="C32" s="40"/>
      <c r="D32" s="40"/>
      <c r="E32" s="40"/>
      <c r="F32" s="40"/>
      <c r="G32" s="48"/>
      <c r="H32" s="48"/>
    </row>
    <row r="33" spans="1:8" x14ac:dyDescent="0.15">
      <c r="A33" s="40"/>
      <c r="B33" s="40"/>
      <c r="C33" s="40"/>
      <c r="D33" s="40"/>
      <c r="E33" s="40"/>
      <c r="F33" s="40"/>
      <c r="G33" s="48"/>
      <c r="H33" s="48"/>
    </row>
    <row r="34" spans="1:8" x14ac:dyDescent="0.15">
      <c r="A34" s="40"/>
      <c r="B34" s="40"/>
      <c r="C34" s="40"/>
      <c r="D34" s="40"/>
      <c r="E34" s="40"/>
      <c r="F34" s="40"/>
      <c r="G34" s="48"/>
      <c r="H34" s="48"/>
    </row>
  </sheetData>
  <mergeCells count="1">
    <mergeCell ref="A1:H1"/>
  </mergeCells>
  <phoneticPr fontId="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M8"/>
  <sheetViews>
    <sheetView showGridLines="0" zoomScaleNormal="100" workbookViewId="0">
      <selection activeCell="F8" sqref="F8"/>
    </sheetView>
  </sheetViews>
  <sheetFormatPr defaultColWidth="10.5" defaultRowHeight="27.75" customHeight="1" x14ac:dyDescent="0.15"/>
  <cols>
    <col min="1" max="1" width="12.125" style="130" customWidth="1"/>
    <col min="2" max="2" width="15.75" style="107" customWidth="1"/>
    <col min="3" max="3" width="10.75" style="131" customWidth="1"/>
    <col min="4" max="4" width="17.625" style="107" customWidth="1"/>
    <col min="5" max="5" width="10.75" style="107" customWidth="1"/>
    <col min="6" max="6" width="18.5" style="107" customWidth="1"/>
    <col min="7" max="16384" width="10.5" style="107"/>
  </cols>
  <sheetData>
    <row r="1" spans="1:13" ht="35.1" customHeight="1" thickBot="1" x14ac:dyDescent="0.2">
      <c r="A1" s="170" t="s">
        <v>314</v>
      </c>
      <c r="B1" s="170"/>
      <c r="C1" s="170"/>
      <c r="D1" s="170"/>
      <c r="E1" s="170"/>
      <c r="F1" s="170"/>
      <c r="H1" s="108" t="s">
        <v>315</v>
      </c>
      <c r="I1" s="109">
        <v>8</v>
      </c>
      <c r="J1" s="110"/>
      <c r="K1" s="3"/>
      <c r="L1" s="3"/>
    </row>
    <row r="2" spans="1:13" ht="30" customHeight="1" thickBot="1" x14ac:dyDescent="0.2">
      <c r="A2" s="111" t="s">
        <v>316</v>
      </c>
      <c r="B2" s="112" t="str">
        <f>INDEX('案例9-明细'!1:1048576,$I$1,MATCH(A2,'案例9-明细'!1:1,0))</f>
        <v>台式主机</v>
      </c>
      <c r="C2" s="113" t="s">
        <v>317</v>
      </c>
      <c r="D2" s="114">
        <f ca="1">TODAY()</f>
        <v>42677</v>
      </c>
      <c r="E2" s="115" t="s">
        <v>318</v>
      </c>
      <c r="F2" s="116">
        <f>INDEX('案例9-明细'!1:1048576,$I$1,MATCH(E2,'案例9-明细'!1:1,0))</f>
        <v>5999</v>
      </c>
      <c r="H2" s="110" t="s">
        <v>319</v>
      </c>
      <c r="I2" s="117">
        <v>1</v>
      </c>
      <c r="L2" s="3"/>
      <c r="M2" s="118"/>
    </row>
    <row r="3" spans="1:13" ht="30" customHeight="1" x14ac:dyDescent="0.15">
      <c r="A3" s="111" t="s">
        <v>320</v>
      </c>
      <c r="B3" s="112">
        <f>INDEX('案例9-明细'!1:1048576,$I$1,MATCH(A3,'案例9-明细'!1:1,0))</f>
        <v>1234573</v>
      </c>
      <c r="C3" s="113" t="s">
        <v>321</v>
      </c>
      <c r="D3" s="119">
        <f>INDEX('案例9-明细'!1:1048576,I1,MATCH(C3,'案例9-明细'!1:1,0))</f>
        <v>323422</v>
      </c>
      <c r="E3" s="120" t="s">
        <v>322</v>
      </c>
      <c r="F3" s="121"/>
      <c r="H3" s="110" t="s">
        <v>323</v>
      </c>
      <c r="I3" s="117">
        <v>8</v>
      </c>
      <c r="L3" s="3"/>
      <c r="M3" s="118"/>
    </row>
    <row r="4" spans="1:13" ht="30" customHeight="1" thickBot="1" x14ac:dyDescent="0.2">
      <c r="A4" s="122" t="s">
        <v>324</v>
      </c>
      <c r="B4" s="171" t="str">
        <f>INDEX('案例9-明细'!1:1048576,$I$1,MATCH(A4,'案例9-明细'!1:1,0))</f>
        <v>联想（Lenovo）扬天T4900c 台式电脑 (I7-4790 8G 1T 2GB DVDRW WIN7)20英寸</v>
      </c>
      <c r="C4" s="171"/>
      <c r="D4" s="171"/>
      <c r="E4" s="171"/>
      <c r="F4" s="172"/>
      <c r="M4" s="118"/>
    </row>
    <row r="5" spans="1:13" ht="60" customHeight="1" x14ac:dyDescent="0.15">
      <c r="A5" s="123" t="s">
        <v>325</v>
      </c>
      <c r="B5" s="173"/>
      <c r="C5" s="173"/>
      <c r="D5" s="173"/>
      <c r="E5" s="173"/>
      <c r="F5" s="174"/>
    </row>
    <row r="6" spans="1:13" ht="30" customHeight="1" thickBot="1" x14ac:dyDescent="0.35">
      <c r="A6" s="122" t="s">
        <v>326</v>
      </c>
      <c r="B6" s="175"/>
      <c r="C6" s="176"/>
      <c r="D6" s="124" t="s">
        <v>327</v>
      </c>
      <c r="E6" s="175"/>
      <c r="F6" s="177"/>
    </row>
    <row r="7" spans="1:13" ht="30" customHeight="1" thickBot="1" x14ac:dyDescent="0.2">
      <c r="A7" s="125" t="s">
        <v>328</v>
      </c>
      <c r="B7" s="126"/>
      <c r="C7" s="126"/>
      <c r="D7" s="127" t="s">
        <v>329</v>
      </c>
      <c r="E7" s="128"/>
      <c r="F7" s="129"/>
    </row>
    <row r="8" spans="1:13" ht="30" customHeight="1" x14ac:dyDescent="0.15"/>
  </sheetData>
  <mergeCells count="5">
    <mergeCell ref="A1:F1"/>
    <mergeCell ref="B4:F4"/>
    <mergeCell ref="B5:F5"/>
    <mergeCell ref="B6:C6"/>
    <mergeCell ref="E6:F6"/>
  </mergeCells>
  <phoneticPr fontId="5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9" orientation="portrait" r:id="rId1"/>
  <drawing r:id="rId2"/>
  <legacyDrawing r:id="rId3"/>
  <controls>
    <mc:AlternateContent xmlns:mc="http://schemas.openxmlformats.org/markup-compatibility/2006">
      <mc:Choice Requires="x14">
        <control shapeId="65537" r:id="rId4" name="CommandButton21">
          <controlPr defaultSize="0" autoLine="0" r:id="rId5">
            <anchor moveWithCells="1">
              <from>
                <xdr:col>8</xdr:col>
                <xdr:colOff>742950</xdr:colOff>
                <xdr:row>1</xdr:row>
                <xdr:rowOff>76200</xdr:rowOff>
              </from>
              <to>
                <xdr:col>9</xdr:col>
                <xdr:colOff>752475</xdr:colOff>
                <xdr:row>2</xdr:row>
                <xdr:rowOff>171450</xdr:rowOff>
              </to>
            </anchor>
          </controlPr>
        </control>
      </mc:Choice>
      <mc:Fallback>
        <control shapeId="65537" r:id="rId4" name="CommandButton2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C000"/>
  </sheetPr>
  <dimension ref="A1:I13"/>
  <sheetViews>
    <sheetView workbookViewId="0">
      <selection activeCell="F8" sqref="F8"/>
    </sheetView>
  </sheetViews>
  <sheetFormatPr defaultRowHeight="13.5" x14ac:dyDescent="0.15"/>
  <cols>
    <col min="1" max="1" width="9.125" bestFit="1" customWidth="1"/>
    <col min="2" max="2" width="13" customWidth="1"/>
    <col min="3" max="3" width="18" customWidth="1"/>
    <col min="4" max="4" width="9.125" bestFit="1" customWidth="1"/>
    <col min="5" max="5" width="28.375" customWidth="1"/>
    <col min="6" max="8" width="9.125" bestFit="1" customWidth="1"/>
    <col min="9" max="9" width="16" customWidth="1"/>
  </cols>
  <sheetData>
    <row r="1" spans="1:9" ht="16.5" x14ac:dyDescent="0.15">
      <c r="A1" s="132" t="s">
        <v>330</v>
      </c>
      <c r="B1" s="132" t="s">
        <v>331</v>
      </c>
      <c r="C1" s="132" t="s">
        <v>332</v>
      </c>
      <c r="D1" s="132" t="s">
        <v>333</v>
      </c>
      <c r="E1" s="132" t="s">
        <v>334</v>
      </c>
      <c r="F1" s="132"/>
      <c r="G1" s="132" t="s">
        <v>335</v>
      </c>
      <c r="H1" s="132"/>
      <c r="I1" s="132"/>
    </row>
    <row r="2" spans="1:9" ht="49.5" x14ac:dyDescent="0.15">
      <c r="A2" s="132">
        <v>2</v>
      </c>
      <c r="B2" s="133" t="s">
        <v>336</v>
      </c>
      <c r="C2" s="133">
        <v>1234567</v>
      </c>
      <c r="D2" s="133">
        <v>323422</v>
      </c>
      <c r="E2" s="133" t="s">
        <v>337</v>
      </c>
      <c r="F2" s="133">
        <v>1</v>
      </c>
      <c r="G2" s="133">
        <v>5999</v>
      </c>
      <c r="H2" s="133">
        <v>5999</v>
      </c>
      <c r="I2" s="134">
        <v>42669</v>
      </c>
    </row>
    <row r="3" spans="1:9" ht="33" x14ac:dyDescent="0.15">
      <c r="A3" s="132">
        <v>3</v>
      </c>
      <c r="B3" s="133" t="s">
        <v>338</v>
      </c>
      <c r="C3" s="133">
        <v>1234568</v>
      </c>
      <c r="D3" s="133">
        <v>323422</v>
      </c>
      <c r="E3" s="133" t="s">
        <v>339</v>
      </c>
      <c r="F3" s="133">
        <v>1</v>
      </c>
      <c r="G3" s="133">
        <v>2499</v>
      </c>
      <c r="H3" s="133">
        <v>2499</v>
      </c>
      <c r="I3" s="134">
        <v>42669</v>
      </c>
    </row>
    <row r="4" spans="1:9" ht="49.5" x14ac:dyDescent="0.15">
      <c r="A4" s="132">
        <v>4</v>
      </c>
      <c r="B4" s="133" t="s">
        <v>336</v>
      </c>
      <c r="C4" s="133">
        <v>1234569</v>
      </c>
      <c r="D4" s="133">
        <v>323422</v>
      </c>
      <c r="E4" s="133" t="s">
        <v>337</v>
      </c>
      <c r="F4" s="133">
        <v>1</v>
      </c>
      <c r="G4" s="133">
        <v>5999</v>
      </c>
      <c r="H4" s="133">
        <v>5999</v>
      </c>
      <c r="I4" s="134">
        <v>42669</v>
      </c>
    </row>
    <row r="5" spans="1:9" ht="33" x14ac:dyDescent="0.15">
      <c r="A5" s="132">
        <v>5</v>
      </c>
      <c r="B5" s="133" t="s">
        <v>338</v>
      </c>
      <c r="C5" s="133">
        <v>1234570</v>
      </c>
      <c r="D5" s="133">
        <v>323422</v>
      </c>
      <c r="E5" s="133" t="s">
        <v>339</v>
      </c>
      <c r="F5" s="133">
        <v>1</v>
      </c>
      <c r="G5" s="133">
        <v>2499</v>
      </c>
      <c r="H5" s="133">
        <v>2499</v>
      </c>
      <c r="I5" s="134">
        <v>42669</v>
      </c>
    </row>
    <row r="6" spans="1:9" ht="49.5" x14ac:dyDescent="0.15">
      <c r="A6" s="132">
        <v>6</v>
      </c>
      <c r="B6" s="133" t="s">
        <v>336</v>
      </c>
      <c r="C6" s="133">
        <v>1234571</v>
      </c>
      <c r="D6" s="133">
        <v>323422</v>
      </c>
      <c r="E6" s="133" t="s">
        <v>337</v>
      </c>
      <c r="F6" s="133">
        <v>1</v>
      </c>
      <c r="G6" s="133">
        <v>5999</v>
      </c>
      <c r="H6" s="133">
        <v>5999</v>
      </c>
      <c r="I6" s="134">
        <v>42669</v>
      </c>
    </row>
    <row r="7" spans="1:9" ht="33" x14ac:dyDescent="0.15">
      <c r="A7" s="132">
        <v>7</v>
      </c>
      <c r="B7" s="133" t="s">
        <v>338</v>
      </c>
      <c r="C7" s="133">
        <v>1234572</v>
      </c>
      <c r="D7" s="133">
        <v>323422</v>
      </c>
      <c r="E7" s="133" t="s">
        <v>339</v>
      </c>
      <c r="F7" s="133">
        <v>1</v>
      </c>
      <c r="G7" s="133">
        <v>2499</v>
      </c>
      <c r="H7" s="133">
        <v>2499</v>
      </c>
      <c r="I7" s="134">
        <v>42669</v>
      </c>
    </row>
    <row r="8" spans="1:9" ht="49.5" x14ac:dyDescent="0.15">
      <c r="A8" s="132">
        <v>8</v>
      </c>
      <c r="B8" s="133" t="s">
        <v>336</v>
      </c>
      <c r="C8" s="133">
        <v>1234573</v>
      </c>
      <c r="D8" s="133">
        <v>323422</v>
      </c>
      <c r="E8" s="133" t="s">
        <v>337</v>
      </c>
      <c r="F8" s="133">
        <v>1</v>
      </c>
      <c r="G8" s="133">
        <v>5999</v>
      </c>
      <c r="H8" s="133">
        <v>5999</v>
      </c>
      <c r="I8" s="134">
        <v>42669</v>
      </c>
    </row>
    <row r="9" spans="1:9" ht="33" x14ac:dyDescent="0.15">
      <c r="A9" s="132">
        <v>9</v>
      </c>
      <c r="B9" s="133" t="s">
        <v>338</v>
      </c>
      <c r="C9" s="133">
        <v>1234574</v>
      </c>
      <c r="D9" s="133">
        <v>323422</v>
      </c>
      <c r="E9" s="133" t="s">
        <v>339</v>
      </c>
      <c r="F9" s="133">
        <v>1</v>
      </c>
      <c r="G9" s="133">
        <v>2499</v>
      </c>
      <c r="H9" s="133">
        <v>2499</v>
      </c>
      <c r="I9" s="134">
        <v>42669</v>
      </c>
    </row>
    <row r="10" spans="1:9" ht="49.5" x14ac:dyDescent="0.15">
      <c r="A10" s="132">
        <v>10</v>
      </c>
      <c r="B10" s="133" t="s">
        <v>336</v>
      </c>
      <c r="C10" s="133">
        <v>1234575</v>
      </c>
      <c r="D10" s="133">
        <v>323422</v>
      </c>
      <c r="E10" s="133" t="s">
        <v>337</v>
      </c>
      <c r="F10" s="133">
        <v>1</v>
      </c>
      <c r="G10" s="133">
        <v>5999</v>
      </c>
      <c r="H10" s="133">
        <v>5999</v>
      </c>
      <c r="I10" s="134">
        <v>42669</v>
      </c>
    </row>
    <row r="11" spans="1:9" ht="33" x14ac:dyDescent="0.15">
      <c r="A11" s="132">
        <v>11</v>
      </c>
      <c r="B11" s="133" t="s">
        <v>338</v>
      </c>
      <c r="C11" s="133">
        <v>1234576</v>
      </c>
      <c r="D11" s="133">
        <v>323422</v>
      </c>
      <c r="E11" s="133" t="s">
        <v>339</v>
      </c>
      <c r="F11" s="133">
        <v>1</v>
      </c>
      <c r="G11" s="133">
        <v>2499</v>
      </c>
      <c r="H11" s="133">
        <v>2499</v>
      </c>
      <c r="I11" s="134">
        <v>42669</v>
      </c>
    </row>
    <row r="12" spans="1:9" ht="49.5" x14ac:dyDescent="0.15">
      <c r="A12" s="132">
        <v>12</v>
      </c>
      <c r="B12" s="133" t="s">
        <v>336</v>
      </c>
      <c r="C12" s="133">
        <v>1234577</v>
      </c>
      <c r="D12" s="133">
        <v>323422</v>
      </c>
      <c r="E12" s="133" t="s">
        <v>337</v>
      </c>
      <c r="F12" s="133">
        <v>1</v>
      </c>
      <c r="G12" s="133">
        <v>5999</v>
      </c>
      <c r="H12" s="133">
        <v>5999</v>
      </c>
      <c r="I12" s="134">
        <v>42669</v>
      </c>
    </row>
    <row r="13" spans="1:9" ht="33" x14ac:dyDescent="0.15">
      <c r="A13" s="132">
        <v>13</v>
      </c>
      <c r="B13" s="133" t="s">
        <v>338</v>
      </c>
      <c r="C13" s="133">
        <v>1234578</v>
      </c>
      <c r="D13" s="133">
        <v>323422</v>
      </c>
      <c r="E13" s="133" t="s">
        <v>339</v>
      </c>
      <c r="F13" s="133">
        <v>1</v>
      </c>
      <c r="G13" s="133">
        <v>2499</v>
      </c>
      <c r="H13" s="133">
        <v>2499</v>
      </c>
      <c r="I13" s="134">
        <v>42669</v>
      </c>
    </row>
  </sheetData>
  <phoneticPr fontId="5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4"/>
  </sheetPr>
  <dimension ref="A2"/>
  <sheetViews>
    <sheetView workbookViewId="0">
      <selection activeCell="F8" sqref="F8"/>
    </sheetView>
  </sheetViews>
  <sheetFormatPr defaultRowHeight="13.5" x14ac:dyDescent="0.15"/>
  <sheetData>
    <row r="2" spans="1:1" ht="16.5" x14ac:dyDescent="0.3">
      <c r="A2" s="1" t="s">
        <v>112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演示文稿" dvAspect="DVASPECT_ICON" shapeId="36866" r:id="rId4">
          <objectPr defaultSize="0" r:id="rId5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228600</xdr:colOff>
                <xdr:row>8</xdr:row>
                <xdr:rowOff>0</xdr:rowOff>
              </to>
            </anchor>
          </objectPr>
        </oleObject>
      </mc:Choice>
      <mc:Fallback>
        <oleObject progId="演示文稿" dvAspect="DVASPECT_ICON" shapeId="36866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2</vt:i4>
      </vt:variant>
    </vt:vector>
  </HeadingPairs>
  <TitlesOfParts>
    <vt:vector size="18" baseType="lpstr">
      <vt:lpstr>封面</vt:lpstr>
      <vt:lpstr>内容三</vt:lpstr>
      <vt:lpstr>基本函数</vt:lpstr>
      <vt:lpstr>案例4-季度业绩评定</vt:lpstr>
      <vt:lpstr>案例5-INDEX函数</vt:lpstr>
      <vt:lpstr>数据透视表</vt:lpstr>
      <vt:lpstr>案例6-数据源</vt:lpstr>
      <vt:lpstr>案例6-数据透视表</vt:lpstr>
      <vt:lpstr>内容四</vt:lpstr>
      <vt:lpstr>图表</vt:lpstr>
      <vt:lpstr>案例7-图表</vt:lpstr>
      <vt:lpstr>案例8-VBA</vt:lpstr>
      <vt:lpstr>案例8-VBA2</vt:lpstr>
      <vt:lpstr>案例9-出库人</vt:lpstr>
      <vt:lpstr>案例9-明细</vt:lpstr>
      <vt:lpstr>数据分析</vt:lpstr>
      <vt:lpstr>'案例9-出库人'!Print_Area</vt:lpstr>
      <vt:lpstr>封面!Print_Area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2016-11-03T06:17:10Z</dcterms:modified>
</cp:coreProperties>
</file>