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ndas\tax calculator\"/>
    </mc:Choice>
  </mc:AlternateContent>
  <xr:revisionPtr revIDLastSave="0" documentId="13_ncr:1_{4C8EAB2D-98BC-48D6-93DB-63779934BC9D}" xr6:coauthVersionLast="45" xr6:coauthVersionMax="45" xr10:uidLastSave="{00000000-0000-0000-0000-000000000000}"/>
  <workbookProtection workbookAlgorithmName="SHA-512" workbookHashValue="2YNnBBWiU6eH7oJ5uM5Y1jS/1hv4/5mbxmx+9t5P2CSneBvYs38xcSh5rF7yhcT4RqCsfBz31kE/cQ+LF3mTpA==" workbookSaltValue="pF/ApA6ZTkdnWOQMPzJ4uw==" workbookSpinCount="100000" lockStructure="1"/>
  <bookViews>
    <workbookView xWindow="-108" yWindow="-108" windowWidth="23256" windowHeight="12720" tabRatio="606" firstSheet="3" activeTab="3" xr2:uid="{D32F613E-F770-41C9-938F-FA3628BED4B3}"/>
  </bookViews>
  <sheets>
    <sheet name="heavy" sheetId="1" state="hidden" r:id="rId1"/>
    <sheet name="passanger" sheetId="2" state="hidden" r:id="rId2"/>
    <sheet name="personal" sheetId="3" state="hidden" r:id="rId3"/>
    <sheet name="calculator" sheetId="4" r:id="rId4"/>
  </sheets>
  <definedNames>
    <definedName name="capCat" comment="Seat Capacity Category of Passanger Vehicles">OFFSET(passanger!$C$2,0,0,COUNTA(passanger!$C:$C)-1,1)</definedName>
    <definedName name="capCatCalculate" comment="Formula for determining the capacity categiory for passanger vehicles">IF(AND(calculator!$B$5&gt;=passanger!XFC1048572,calculator!$B$5&lt;=passanger!$B$2),passanger!$C$2,IF(AND(calculator!$B$5&gt;=passanger!$A$5,calculator!$B$5&lt;=passanger!$B$5),passanger!$C$5,passanger!$C$8))</definedName>
    <definedName name="carAgeCatCalculate" comment="Formula for determining Age Category of Cars and Passager vehicles">IF(AND(calculator!$B$8&gt;=personal!$D$2,calculator!$B$8&lt;=personal!$E$2),personal!$F$2,IF(AND(calculator!$B$8&gt;=personal!$D$3,calculator!$B$8&lt;=personal!$E$3),personal!$F$3,personal!$F$4))</definedName>
    <definedName name="carsAgeCat" comment="Cars Age Category">OFFSET(personal!$F$2,0,0,COUNTA(personal!$F:$F)-1,1)</definedName>
    <definedName name="eng_cap" comment="Engine Capacity Category for Personal Cars">OFFSET(personal!$C$2,0,0,COUNTA(personal!$C:$C)-1,1)</definedName>
    <definedName name="engCatCalculate" comment="Formula for determining Engine Category for personal cars">IF(AND(calculator!$B$5&gt;=personal!$A$2,calculator!$B$5&lt;=personal!$B$2),personal!$C$2,IF(AND(calculator!$B$5&gt;=personal!$A$5,calculator!$B$5&lt;=personal!$B$5),personal!$C$5,IF(AND(calculator!$B$5&gt;=personal!$A$8,calculator!$B$5&lt;=personal!$B$8),personal!$C$8,IF(AND(calculator!$B$5&gt;=personal!$A$11,calculator!$B$5&lt;=personal!$B$11),personal!$C$11,personal!$C$14))))</definedName>
    <definedName name="heaAgeCat" comment="Heavy Age Category">OFFSET(heavy!$F$2,0,0,COUNTA(heavy!$F:$F)-1,1)</definedName>
    <definedName name="heaAgeCatCalculate" comment="Formula for determining Age Category for Heavy Vehicles">IF(AND(calculator!$B$8&gt;=heavy!$D$2,calculator!$B$8&lt;=heavy!$E$2),heavy!$F$2,heavy!$F$4)</definedName>
    <definedName name="heaImportDuty" comment="Heavy Import Duty payable">calculator!$B$12*SUMPRODUCT((tonCat=calculator!$B$7)*(heaAgeCat=calculator!$B$9)*hCars[Import Duty])</definedName>
    <definedName name="heaImportExcise" comment="Heavy Import Excise payable">calculator!$B$12*SUMPRODUCT((tonCat=calculator!$B$7)*(heaAgeCat=calculator!$B$9)*hCars[Import Excise])</definedName>
    <definedName name="heaImportVat" comment="Heavy Import Vat payable">calculator!$B$12*SUMPRODUCT((tonCat=calculator!$B$7)*(heaAgeCat=calculator!$B$9)*hCars[Import VAT])</definedName>
    <definedName name="passAgeCat" comment="Passanger Age Category">OFFSET(passanger!$F$2,0,0,COUNTA(passanger!$F:$F)-1,1)</definedName>
    <definedName name="PassImportDuty" comment="Passanger Import Duty payable">calculator!$B$12*SUMPRODUCT((capCat=calculator!$B$7)*(passAgeCat=calculator!$B$9)*pCars[Import Duty])</definedName>
    <definedName name="PassImportExcise" comment="Passanger Import Excise payable">calculator!$B$12*SUMPRODUCT((capCat=calculator!$B$7)*(passAgeCat=calculator!$B$9)*pCars[Import Excise])</definedName>
    <definedName name="PassImportVat" comment="Passanger Import Vat payable">calculator!$B$12*SUMPRODUCT((capCat=calculator!$B$7)*(passAgeCat=calculator!$B$9)*pCars[Import VAT])</definedName>
    <definedName name="PerImportDuty" comment="Import Duty Payable">calculator!$B$12*SUMPRODUCT((eng_cap=calculator!$B$7)*(carsAgeCat=calculator!$B$9)*nCars[Import Duty])</definedName>
    <definedName name="PerImportExcise" comment="Personal Import Excise payable">calculator!$B$12*SUMPRODUCT((eng_cap=calculator!$B$7)*(carsAgeCat=calculator!$B$9)*nCars[Import Excise])</definedName>
    <definedName name="PerImportVat" comment="Personal Import Vat payable">calculator!$B$12*SUMPRODUCT((eng_cap=calculator!$B$7)*(carsAgeCat=calculator!$B$9)*nCars[Import Vat])</definedName>
    <definedName name="tonCat" comment="Tonnage Category for Heavy Vehicles">OFFSET(heavy!$C$2,0,0,COUNTA(heavy!$C:$C)-1,1)</definedName>
    <definedName name="tonCatCalculate" comment="Formula for determining Tonnage Category for Heavy Vehicles">IF(AND(calculator!$B$5&gt;=heavy!$A$2,calculator!$B$5&lt;=heavy!$B$2),heavy!$C$2,IF(AND(calculator!$B$5&gt;=heavy!$A$3,calculator!$B$5&lt;=heavy!$B$3),heavy!$C$3,IF(AND(calculator!$B$5&gt;=heavy!$A$5,calculator!$B$5&lt;=heavy!$B$5),heavy!$C$5,heavy!$C$7)))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4" l="1"/>
  <c r="B9" i="4" s="1"/>
  <c r="B15" i="4" s="1"/>
  <c r="B7" i="4"/>
  <c r="A7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F2" i="2"/>
  <c r="F3" i="2"/>
  <c r="F4" i="2"/>
  <c r="F5" i="2"/>
  <c r="F6" i="2"/>
  <c r="F7" i="2"/>
  <c r="F8" i="2"/>
  <c r="F9" i="2"/>
  <c r="F10" i="2"/>
  <c r="C2" i="2"/>
  <c r="C3" i="2"/>
  <c r="C4" i="2"/>
  <c r="C5" i="2"/>
  <c r="C6" i="2"/>
  <c r="C7" i="2"/>
  <c r="C8" i="2"/>
  <c r="C9" i="2"/>
  <c r="C10" i="2"/>
  <c r="F2" i="1"/>
  <c r="F3" i="1"/>
  <c r="F4" i="1"/>
  <c r="F5" i="1"/>
  <c r="F6" i="1"/>
  <c r="F7" i="1"/>
  <c r="F8" i="1"/>
  <c r="C2" i="1"/>
  <c r="C3" i="1"/>
  <c r="C4" i="1"/>
  <c r="C5" i="1"/>
  <c r="C6" i="1"/>
  <c r="C7" i="1"/>
  <c r="C8" i="1"/>
  <c r="C2" i="4"/>
  <c r="A5" i="4" s="1"/>
  <c r="B17" i="4" l="1"/>
  <c r="B16" i="4"/>
  <c r="B19" i="4" l="1"/>
</calcChain>
</file>

<file path=xl/sharedStrings.xml><?xml version="1.0" encoding="utf-8"?>
<sst xmlns="http://schemas.openxmlformats.org/spreadsheetml/2006/main" count="41" uniqueCount="27">
  <si>
    <t>Import VAT</t>
  </si>
  <si>
    <t>Import Duty</t>
  </si>
  <si>
    <t>Import Excise</t>
  </si>
  <si>
    <t xml:space="preserve">Min Age </t>
  </si>
  <si>
    <t>Max Age</t>
  </si>
  <si>
    <t>Min tons</t>
  </si>
  <si>
    <t>Max tons</t>
  </si>
  <si>
    <t>Min Age</t>
  </si>
  <si>
    <t>Min Capacity</t>
  </si>
  <si>
    <t>Max Capacity</t>
  </si>
  <si>
    <t>Min Engine Capacity</t>
  </si>
  <si>
    <t>Max Engine Capacity</t>
  </si>
  <si>
    <t>Import Vat</t>
  </si>
  <si>
    <t>MALAWI CUSTOMS TAX CALCULATOR</t>
  </si>
  <si>
    <t>Enter Amount:</t>
  </si>
  <si>
    <t>Total Tax Payable:</t>
  </si>
  <si>
    <t>Make Year:</t>
  </si>
  <si>
    <t>Age</t>
  </si>
  <si>
    <t>Personal</t>
  </si>
  <si>
    <t>Passanger</t>
  </si>
  <si>
    <t>Heavy Goods</t>
  </si>
  <si>
    <t>Choose Vehicle Group:</t>
  </si>
  <si>
    <t>Tonnage_Category</t>
  </si>
  <si>
    <t>Age_Category</t>
  </si>
  <si>
    <t>Capacity_Category</t>
  </si>
  <si>
    <t>Engine_Category</t>
  </si>
  <si>
    <t>Age_Catergory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</si>
</sst>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-[$MWK]\ * #,##0.00_-;\-[$MWK]\ * #,##0.00_-;_-[$MWK]\ * &quot;-&quot;??_-;_-@_-"/>
    <numFmt numFmtId="166" formatCode="[$MWK]\ #,##0.00"/>
    <numFmt numFmtId="167" formatCode="0.000"/>
  </numFmts>
  <fonts count="12">
    <font>
      <sz val="12"/>
      <color theme="1"/>
      <name val="Roboto"/>
      <family val="2"/>
    </font>
    <font>
      <sz val="12"/>
      <color theme="0"/>
      <name val="Roboto"/>
      <family val="2"/>
    </font>
    <font>
      <sz val="11"/>
      <color rgb="FF000000"/>
      <name val="Ubuntu-Regular"/>
    </font>
    <font>
      <sz val="8"/>
      <name val="Roboto"/>
      <family val="2"/>
    </font>
    <font>
      <sz val="11"/>
      <color theme="1"/>
      <name val="Roboto"/>
      <family val="2"/>
    </font>
    <font>
      <sz val="11"/>
      <color rgb="FF000000"/>
      <name val="Ubuntu-Bold"/>
    </font>
    <font>
      <b/>
      <sz val="11"/>
      <color theme="0"/>
      <name val="Ubuntu-Bold"/>
    </font>
    <font>
      <b/>
      <sz val="16"/>
      <color theme="0"/>
      <name val="Roboto"/>
    </font>
    <font>
      <sz val="12"/>
      <color theme="0"/>
      <name val="Roboto"/>
    </font>
    <font>
      <i/>
      <sz val="12"/>
      <color theme="1"/>
      <name val="Roboto"/>
    </font>
    <font>
      <sz val="12"/>
      <color theme="9" tint="-0.499984740745262"/>
      <name val="Roboto"/>
      <family val="2"/>
    </font>
    <font>
      <sz val="12"/>
      <color theme="8" tint="-0.499984740745262"/>
      <name val="Roboto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vertical="top"/>
    </xf>
    <xf numFmtId="0" fontId="2" fillId="0" borderId="0" xfId="0" applyFont="1" applyBorder="1" applyAlignment="1">
      <alignment vertical="top" wrapText="1"/>
    </xf>
    <xf numFmtId="2" fontId="2" fillId="0" borderId="0" xfId="0" applyNumberFormat="1" applyFont="1" applyBorder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4" fillId="0" borderId="0" xfId="0" applyFont="1" applyBorder="1" applyAlignment="1"/>
    <xf numFmtId="0" fontId="5" fillId="0" borderId="0" xfId="0" applyFon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6" fillId="0" borderId="0" xfId="0" applyFont="1" applyBorder="1" applyAlignment="1">
      <alignment vertical="top" wrapText="1"/>
    </xf>
    <xf numFmtId="0" fontId="7" fillId="2" borderId="0" xfId="0" applyFont="1" applyFill="1" applyAlignment="1">
      <alignment horizontal="centerContinuous" vertical="center"/>
    </xf>
    <xf numFmtId="0" fontId="8" fillId="2" borderId="0" xfId="0" applyFont="1" applyFill="1" applyAlignment="1">
      <alignment horizontal="centerContinuous" vertical="center"/>
    </xf>
    <xf numFmtId="0" fontId="9" fillId="0" borderId="0" xfId="0" applyFont="1"/>
    <xf numFmtId="0" fontId="0" fillId="0" borderId="0" xfId="0" applyAlignment="1">
      <alignment horizontal="centerContinuous" vertical="center"/>
    </xf>
    <xf numFmtId="14" fontId="0" fillId="0" borderId="0" xfId="0" applyNumberFormat="1"/>
    <xf numFmtId="4" fontId="0" fillId="0" borderId="0" xfId="0" applyNumberFormat="1" applyAlignment="1">
      <alignment horizontal="centerContinuous" vertical="center"/>
    </xf>
    <xf numFmtId="0" fontId="1" fillId="0" borderId="0" xfId="0" applyFont="1"/>
    <xf numFmtId="166" fontId="10" fillId="5" borderId="0" xfId="0" applyNumberFormat="1" applyFont="1" applyFill="1" applyAlignment="1">
      <alignment horizontal="center" vertical="top"/>
    </xf>
    <xf numFmtId="165" fontId="0" fillId="0" borderId="0" xfId="0" applyNumberFormat="1"/>
    <xf numFmtId="167" fontId="6" fillId="0" borderId="0" xfId="0" applyNumberFormat="1" applyFont="1" applyBorder="1" applyAlignment="1">
      <alignment vertical="top" wrapText="1"/>
    </xf>
    <xf numFmtId="167" fontId="2" fillId="0" borderId="0" xfId="0" applyNumberFormat="1" applyFont="1" applyBorder="1" applyAlignment="1">
      <alignment vertical="top" wrapText="1"/>
    </xf>
    <xf numFmtId="167" fontId="0" fillId="0" borderId="0" xfId="0" applyNumberFormat="1"/>
    <xf numFmtId="164" fontId="0" fillId="6" borderId="0" xfId="0" applyNumberFormat="1" applyFont="1" applyFill="1"/>
    <xf numFmtId="0" fontId="0" fillId="7" borderId="0" xfId="0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1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9">
    <dxf>
      <font>
        <color rgb="FFC00000"/>
      </font>
      <fill>
        <patternFill patternType="solid">
          <bgColor rgb="FFFF8B8B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C00000"/>
      </font>
      <fill>
        <patternFill patternType="solid">
          <bgColor rgb="FFFF8B8B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C00000"/>
      </font>
      <fill>
        <patternFill patternType="solid">
          <bgColor rgb="FFFF8B8B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numFmt numFmtId="167" formatCode="0.0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numFmt numFmtId="2" formatCode="0.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numFmt numFmtId="2" formatCode="0.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Ubuntu-Bold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numFmt numFmtId="2" formatCode="0.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numFmt numFmtId="2" formatCode="0.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numFmt numFmtId="2" formatCode="0.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alignment horizontal="general" vertical="top" textRotation="0" wrapText="1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Ubuntu-Bold"/>
        <scheme val="none"/>
      </font>
      <numFmt numFmtId="2" formatCode="0.00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7D7D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A03731-9638-4F9C-AE47-702D04490D73}" name="hCars" displayName="hCars" comment="Heavy Goods Table" ref="A1:I8" totalsRowShown="0" headerRowDxfId="28" dataDxfId="27">
  <autoFilter ref="A1:I8" xr:uid="{A8A00939-CB9D-48AC-9A7E-F52C72C3CA6A}"/>
  <tableColumns count="9">
    <tableColumn id="1" xr3:uid="{3797D791-6057-40C8-8242-90A98A83EC5F}" name="Min tons" dataDxfId="26"/>
    <tableColumn id="2" xr3:uid="{8807447E-FEBA-476B-A68D-976A44C8FF70}" name="Max tons"/>
    <tableColumn id="9" xr3:uid="{A061C137-7B4E-4B66-B7F4-9DE251FC7DFA}" name="Tonnage_Category" dataDxfId="25">
      <calculatedColumnFormula>hCars[[#This Row],[Min tons]]&amp;"-"&amp;hCars[[#This Row],[Max tons]]</calculatedColumnFormula>
    </tableColumn>
    <tableColumn id="3" xr3:uid="{7B1667B3-DE9E-40BC-AF02-A39B55410BC7}" name="Min Age " dataDxfId="24"/>
    <tableColumn id="4" xr3:uid="{181BD224-5662-4826-927F-2A6E3626391B}" name="Max Age" dataDxfId="23"/>
    <tableColumn id="10" xr3:uid="{69968FE9-0265-4092-B9C0-60203F833D49}" name="Age_Category" dataDxfId="22">
      <calculatedColumnFormula>hCars[[#This Row],[Min Age ]]&amp;"-"&amp;hCars[[#This Row],[Max Age]]</calculatedColumnFormula>
    </tableColumn>
    <tableColumn id="5" xr3:uid="{E55E211A-1ACA-43C7-8149-6B376C212D54}" name="Import Duty" dataDxfId="21"/>
    <tableColumn id="6" xr3:uid="{F61AAF91-BFF0-4145-A372-265DFB5ED5DB}" name="Import Excise" dataDxfId="20"/>
    <tableColumn id="7" xr3:uid="{153C1B7F-AAD1-4DD2-811A-3D266DF3E656}" name="Import VAT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A403D-F270-4B92-8B5B-D2518745DBCF}" name="pCars" displayName="pCars" comment="Passanger Table" ref="A1:I10" totalsRowShown="0" headerRowDxfId="18" dataDxfId="17">
  <autoFilter ref="A1:I10" xr:uid="{2E635F56-15CA-4A5F-8245-C5F2D0697EFD}"/>
  <tableColumns count="9">
    <tableColumn id="1" xr3:uid="{4B29402F-ED9E-4B95-9FC7-F32D64DE5243}" name="Min Capacity" dataDxfId="16"/>
    <tableColumn id="2" xr3:uid="{AF29FA5F-39FC-43B1-B19B-35EFA8B71E52}" name="Max Capacity" dataDxfId="15"/>
    <tableColumn id="8" xr3:uid="{EFE5C5B3-0E92-45F4-B5EA-E49D08A04EA5}" name="Capacity_Category" dataDxfId="14">
      <calculatedColumnFormula>pCars[[#This Row],[Min Capacity]]&amp;"-"&amp;pCars[[#This Row],[Max Capacity]]</calculatedColumnFormula>
    </tableColumn>
    <tableColumn id="3" xr3:uid="{64C17519-65B9-4401-BEE7-EAD4B91B9D24}" name="Min Age" dataDxfId="13"/>
    <tableColumn id="4" xr3:uid="{ADF5D7CB-DAFA-4595-85C1-146E60D746BF}" name="Max Age" dataDxfId="12"/>
    <tableColumn id="9" xr3:uid="{1DBE89ED-04D7-4B46-9F0C-0F0B47D5B350}" name="Age_Category" dataDxfId="11">
      <calculatedColumnFormula>pCars[[#This Row],[Min Age]]&amp;"-"&amp;pCars[[#This Row],[Max Age]]</calculatedColumnFormula>
    </tableColumn>
    <tableColumn id="5" xr3:uid="{B835EDDD-81EB-4467-81D1-12AF546BB0CB}" name="Import Duty" dataDxfId="10"/>
    <tableColumn id="6" xr3:uid="{5F90A423-BC0C-4D24-B74E-EB2F8F8A2C51}" name="Import Excise" dataDxfId="9"/>
    <tableColumn id="7" xr3:uid="{41EE423B-D765-4A83-9481-AFE53F5E4437}" name="Import VAT" dataDxfId="8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F809B6-9868-4073-B385-2694D6141602}" name="nCars" displayName="nCars" comment="Personal Cars Table" ref="A1:I16" totalsRowShown="0">
  <autoFilter ref="A1:I16" xr:uid="{97931C55-56E9-413C-9D6B-4C1559B205A8}"/>
  <tableColumns count="9">
    <tableColumn id="1" xr3:uid="{7E5CEA6D-6320-4770-8800-82A5C80C2BFB}" name="Min Engine Capacity"/>
    <tableColumn id="2" xr3:uid="{A720589C-E8C2-4509-9EF3-965A3FFD1970}" name="Max Engine Capacity"/>
    <tableColumn id="8" xr3:uid="{677A165A-AF9B-4A20-96AE-3413ABBF2A3F}" name="Engine_Category" dataDxfId="7">
      <calculatedColumnFormula>nCars[[#This Row],[Min Engine Capacity]]&amp;"-"&amp;nCars[[#This Row],[Max Engine Capacity]]</calculatedColumnFormula>
    </tableColumn>
    <tableColumn id="3" xr3:uid="{1378FF9F-E447-46C1-8699-EF22DE3E89B0}" name="Min Age"/>
    <tableColumn id="4" xr3:uid="{CFF3D15B-BBF8-4F4A-ADAD-228DC86C15BC}" name="Max Age"/>
    <tableColumn id="9" xr3:uid="{57CBBF2A-C00B-446F-BFBB-53229BEDA360}" name="Age_Catergory" dataDxfId="6">
      <calculatedColumnFormula>nCars[[#This Row],[Min Age]]&amp;"-"&amp;nCars[[#This Row],[Max Age]]</calculatedColumnFormula>
    </tableColumn>
    <tableColumn id="5" xr3:uid="{EE426637-FC39-4C7B-950B-42C742E0CC7F}" name="Import Duty"/>
    <tableColumn id="6" xr3:uid="{2395089D-8C8D-489D-B5A7-58BB9DE13686}" name="Import Excise"/>
    <tableColumn id="7" xr3:uid="{0814B5B9-E749-4F75-ACBF-A116A2B96A63}" name="Import Va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02D1-70BF-4E65-8A50-DE799B3D034C}">
  <sheetPr codeName="Sheet2">
    <tabColor theme="9" tint="0.39997558519241921"/>
  </sheetPr>
  <dimension ref="A1:K21"/>
  <sheetViews>
    <sheetView workbookViewId="0">
      <selection activeCell="C30" sqref="C30"/>
    </sheetView>
  </sheetViews>
  <sheetFormatPr defaultRowHeight="15.6"/>
  <cols>
    <col min="1" max="1" width="8.6328125" style="1" customWidth="1"/>
    <col min="2" max="2" width="8.90625" style="1" customWidth="1"/>
    <col min="3" max="3" width="17.81640625" style="1" bestFit="1" customWidth="1"/>
    <col min="4" max="4" width="8.7265625" style="1" customWidth="1"/>
    <col min="5" max="5" width="8.6328125" style="1" customWidth="1"/>
    <col min="6" max="6" width="13.26953125" style="1" customWidth="1"/>
    <col min="7" max="7" width="10.6328125" style="2" customWidth="1"/>
    <col min="8" max="8" width="12" style="2" customWidth="1"/>
    <col min="9" max="9" width="10.36328125" style="2" customWidth="1"/>
    <col min="10" max="16384" width="8.7265625" style="1"/>
  </cols>
  <sheetData>
    <row r="1" spans="1:11">
      <c r="A1" s="9" t="s">
        <v>5</v>
      </c>
      <c r="B1" s="10" t="s">
        <v>6</v>
      </c>
      <c r="C1" s="10" t="s">
        <v>22</v>
      </c>
      <c r="D1" s="10" t="s">
        <v>3</v>
      </c>
      <c r="E1" s="10" t="s">
        <v>4</v>
      </c>
      <c r="F1" s="10" t="s">
        <v>23</v>
      </c>
      <c r="G1" s="11" t="s">
        <v>1</v>
      </c>
      <c r="H1" s="11" t="s">
        <v>2</v>
      </c>
      <c r="I1" s="11" t="s">
        <v>0</v>
      </c>
    </row>
    <row r="2" spans="1:11">
      <c r="A2" s="3">
        <v>0</v>
      </c>
      <c r="B2" s="4">
        <v>10</v>
      </c>
      <c r="C2" s="4" t="str">
        <f>hCars[[#This Row],[Min tons]]&amp;"-"&amp;hCars[[#This Row],[Max tons]]</f>
        <v>0-10</v>
      </c>
      <c r="D2" s="4">
        <v>0</v>
      </c>
      <c r="E2" s="4">
        <v>15</v>
      </c>
      <c r="F2" s="4" t="str">
        <f>hCars[[#This Row],[Min Age ]]&amp;"-"&amp;hCars[[#This Row],[Max Age]]</f>
        <v>0-15</v>
      </c>
      <c r="G2" s="5">
        <v>0.1</v>
      </c>
      <c r="H2" s="5">
        <v>0.05</v>
      </c>
      <c r="I2" s="5">
        <v>0.16500000000000001</v>
      </c>
    </row>
    <row r="3" spans="1:11">
      <c r="A3" s="3">
        <v>10</v>
      </c>
      <c r="B3" s="6">
        <v>15</v>
      </c>
      <c r="C3" s="6" t="str">
        <f>hCars[[#This Row],[Min tons]]&amp;"-"&amp;hCars[[#This Row],[Max tons]]</f>
        <v>10-15</v>
      </c>
      <c r="D3" s="4">
        <v>0</v>
      </c>
      <c r="E3" s="4">
        <v>15</v>
      </c>
      <c r="F3" s="4" t="str">
        <f>hCars[[#This Row],[Min Age ]]&amp;"-"&amp;hCars[[#This Row],[Max Age]]</f>
        <v>0-15</v>
      </c>
      <c r="G3" s="5">
        <v>0.1</v>
      </c>
      <c r="H3" s="5">
        <v>0.05</v>
      </c>
      <c r="I3" s="5">
        <v>0.16500000000000001</v>
      </c>
    </row>
    <row r="4" spans="1:11">
      <c r="A4" s="3">
        <v>10</v>
      </c>
      <c r="B4" s="3">
        <v>15</v>
      </c>
      <c r="C4" s="3" t="str">
        <f>hCars[[#This Row],[Min tons]]&amp;"-"&amp;hCars[[#This Row],[Max tons]]</f>
        <v>10-15</v>
      </c>
      <c r="D4" s="4">
        <v>15</v>
      </c>
      <c r="E4" s="4">
        <v>100</v>
      </c>
      <c r="F4" s="4" t="str">
        <f>hCars[[#This Row],[Min Age ]]&amp;"-"&amp;hCars[[#This Row],[Max Age]]</f>
        <v>15-100</v>
      </c>
      <c r="G4" s="5">
        <v>0.1</v>
      </c>
      <c r="H4" s="5">
        <v>0.2</v>
      </c>
      <c r="I4" s="5">
        <v>0.16500000000000001</v>
      </c>
    </row>
    <row r="5" spans="1:11">
      <c r="A5" s="7">
        <v>15</v>
      </c>
      <c r="B5" s="4">
        <v>20</v>
      </c>
      <c r="C5" s="4" t="str">
        <f>hCars[[#This Row],[Min tons]]&amp;"-"&amp;hCars[[#This Row],[Max tons]]</f>
        <v>15-20</v>
      </c>
      <c r="D5" s="4">
        <v>0</v>
      </c>
      <c r="E5" s="4">
        <v>15</v>
      </c>
      <c r="F5" s="4" t="str">
        <f>hCars[[#This Row],[Min Age ]]&amp;"-"&amp;hCars[[#This Row],[Max Age]]</f>
        <v>0-15</v>
      </c>
      <c r="G5" s="5">
        <v>0</v>
      </c>
      <c r="H5" s="5">
        <v>0.05</v>
      </c>
      <c r="I5" s="5">
        <v>0</v>
      </c>
    </row>
    <row r="6" spans="1:11">
      <c r="A6" s="7">
        <v>15</v>
      </c>
      <c r="B6" s="8">
        <v>20</v>
      </c>
      <c r="C6" s="8" t="str">
        <f>hCars[[#This Row],[Min tons]]&amp;"-"&amp;hCars[[#This Row],[Max tons]]</f>
        <v>15-20</v>
      </c>
      <c r="D6" s="4">
        <v>15</v>
      </c>
      <c r="E6" s="4">
        <v>100</v>
      </c>
      <c r="F6" s="4" t="str">
        <f>hCars[[#This Row],[Min Age ]]&amp;"-"&amp;hCars[[#This Row],[Max Age]]</f>
        <v>15-100</v>
      </c>
      <c r="G6" s="5">
        <v>0</v>
      </c>
      <c r="H6" s="5">
        <v>0.2</v>
      </c>
      <c r="I6" s="5">
        <v>0</v>
      </c>
    </row>
    <row r="7" spans="1:11">
      <c r="A7" s="7">
        <v>20</v>
      </c>
      <c r="B7" s="4">
        <v>100</v>
      </c>
      <c r="C7" s="4" t="str">
        <f>hCars[[#This Row],[Min tons]]&amp;"-"&amp;hCars[[#This Row],[Max tons]]</f>
        <v>20-100</v>
      </c>
      <c r="D7" s="4">
        <v>0</v>
      </c>
      <c r="E7" s="4">
        <v>15</v>
      </c>
      <c r="F7" s="4" t="str">
        <f>hCars[[#This Row],[Min Age ]]&amp;"-"&amp;hCars[[#This Row],[Max Age]]</f>
        <v>0-15</v>
      </c>
      <c r="G7" s="5">
        <v>0</v>
      </c>
      <c r="H7" s="5">
        <v>0.05</v>
      </c>
      <c r="I7" s="5">
        <v>0</v>
      </c>
    </row>
    <row r="8" spans="1:11">
      <c r="A8" s="7">
        <v>20</v>
      </c>
      <c r="B8" s="8">
        <v>100</v>
      </c>
      <c r="C8" s="8" t="str">
        <f>hCars[[#This Row],[Min tons]]&amp;"-"&amp;hCars[[#This Row],[Max tons]]</f>
        <v>20-100</v>
      </c>
      <c r="D8" s="4">
        <v>15</v>
      </c>
      <c r="E8" s="4">
        <v>100</v>
      </c>
      <c r="F8" s="4" t="str">
        <f>hCars[[#This Row],[Min Age ]]&amp;"-"&amp;hCars[[#This Row],[Max Age]]</f>
        <v>15-100</v>
      </c>
      <c r="G8" s="5">
        <v>0</v>
      </c>
      <c r="H8" s="5">
        <v>0.2</v>
      </c>
      <c r="I8" s="5">
        <v>0</v>
      </c>
    </row>
    <row r="12" spans="1:11">
      <c r="G12" s="1"/>
      <c r="H12"/>
      <c r="I12"/>
      <c r="J12" s="2"/>
      <c r="K12" s="2"/>
    </row>
    <row r="13" spans="1:11">
      <c r="G13" s="1"/>
    </row>
    <row r="14" spans="1:11">
      <c r="G14" s="1"/>
      <c r="H14"/>
      <c r="J14" s="2"/>
    </row>
    <row r="15" spans="1:11">
      <c r="G15" s="1"/>
      <c r="H15"/>
      <c r="J15" s="2"/>
    </row>
    <row r="16" spans="1:11">
      <c r="G16" s="1"/>
    </row>
    <row r="17" spans="7:10">
      <c r="G17" s="1"/>
      <c r="H17"/>
      <c r="J17" s="2"/>
    </row>
    <row r="18" spans="7:10">
      <c r="G18" s="1"/>
      <c r="H18"/>
      <c r="J18" s="2"/>
    </row>
    <row r="19" spans="7:10">
      <c r="G19" s="1"/>
    </row>
    <row r="20" spans="7:10">
      <c r="G20" s="1"/>
      <c r="H20"/>
      <c r="J20" s="2"/>
    </row>
    <row r="21" spans="7:10">
      <c r="G21" s="1"/>
      <c r="H21"/>
      <c r="J21" s="2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AE3E-A1F7-44E1-9CCF-C51E99651C2F}">
  <sheetPr codeName="Sheet3">
    <tabColor theme="4" tint="0.39997558519241921"/>
  </sheetPr>
  <dimension ref="A1:I10"/>
  <sheetViews>
    <sheetView workbookViewId="0">
      <selection activeCell="H5" sqref="H5"/>
    </sheetView>
  </sheetViews>
  <sheetFormatPr defaultRowHeight="15.6"/>
  <cols>
    <col min="1" max="1" width="12.81640625" customWidth="1"/>
    <col min="2" max="2" width="13" customWidth="1"/>
    <col min="3" max="3" width="17.81640625" bestFit="1" customWidth="1"/>
    <col min="4" max="4" width="8.81640625" customWidth="1"/>
    <col min="5" max="5" width="9.26953125" customWidth="1"/>
    <col min="6" max="6" width="14" customWidth="1"/>
    <col min="7" max="7" width="11.7265625" customWidth="1"/>
    <col min="8" max="8" width="13.36328125" customWidth="1"/>
    <col min="9" max="9" width="11.36328125" style="26" customWidth="1"/>
  </cols>
  <sheetData>
    <row r="1" spans="1:9" ht="21.6" customHeight="1">
      <c r="A1" s="13" t="s">
        <v>8</v>
      </c>
      <c r="B1" s="14" t="s">
        <v>9</v>
      </c>
      <c r="C1" s="14" t="s">
        <v>24</v>
      </c>
      <c r="D1" s="14" t="s">
        <v>7</v>
      </c>
      <c r="E1" s="14" t="s">
        <v>4</v>
      </c>
      <c r="F1" s="14" t="s">
        <v>23</v>
      </c>
      <c r="G1" s="14" t="s">
        <v>1</v>
      </c>
      <c r="H1" s="14" t="s">
        <v>2</v>
      </c>
      <c r="I1" s="24" t="s">
        <v>0</v>
      </c>
    </row>
    <row r="2" spans="1:9">
      <c r="A2" s="12">
        <v>10</v>
      </c>
      <c r="B2" s="4">
        <v>11</v>
      </c>
      <c r="C2" s="4" t="str">
        <f>pCars[[#This Row],[Min Capacity]]&amp;"-"&amp;pCars[[#This Row],[Max Capacity]]</f>
        <v>10-11</v>
      </c>
      <c r="D2" s="4">
        <v>0</v>
      </c>
      <c r="E2" s="4">
        <v>8</v>
      </c>
      <c r="F2" s="4" t="str">
        <f>pCars[[#This Row],[Min Age]]&amp;"-"&amp;pCars[[#This Row],[Max Age]]</f>
        <v>0-8</v>
      </c>
      <c r="G2" s="5">
        <v>0.25</v>
      </c>
      <c r="H2" s="5">
        <v>0.55000000000000004</v>
      </c>
      <c r="I2" s="25">
        <v>0.16500000000000001</v>
      </c>
    </row>
    <row r="3" spans="1:9">
      <c r="A3" s="12">
        <v>10</v>
      </c>
      <c r="B3" s="4">
        <v>11</v>
      </c>
      <c r="C3" s="4" t="str">
        <f>pCars[[#This Row],[Min Capacity]]&amp;"-"&amp;pCars[[#This Row],[Max Capacity]]</f>
        <v>10-11</v>
      </c>
      <c r="D3" s="3">
        <v>8</v>
      </c>
      <c r="E3" s="4">
        <v>12</v>
      </c>
      <c r="F3" s="4" t="str">
        <f>pCars[[#This Row],[Min Age]]&amp;"-"&amp;pCars[[#This Row],[Max Age]]</f>
        <v>8-12</v>
      </c>
      <c r="G3" s="5">
        <v>0.25</v>
      </c>
      <c r="H3" s="5">
        <v>0.8</v>
      </c>
      <c r="I3" s="25">
        <v>0.16500000000000001</v>
      </c>
    </row>
    <row r="4" spans="1:9">
      <c r="A4" s="12">
        <v>10</v>
      </c>
      <c r="B4" s="4">
        <v>11</v>
      </c>
      <c r="C4" s="4" t="str">
        <f>pCars[[#This Row],[Min Capacity]]&amp;"-"&amp;pCars[[#This Row],[Max Capacity]]</f>
        <v>10-11</v>
      </c>
      <c r="D4" s="3">
        <v>12</v>
      </c>
      <c r="E4" s="4">
        <v>100</v>
      </c>
      <c r="F4" s="4" t="str">
        <f>pCars[[#This Row],[Min Age]]&amp;"-"&amp;pCars[[#This Row],[Max Age]]</f>
        <v>12-100</v>
      </c>
      <c r="G4" s="5">
        <v>0.25</v>
      </c>
      <c r="H4" s="5">
        <v>1.1000000000000001</v>
      </c>
      <c r="I4" s="25">
        <v>0.16500000000000001</v>
      </c>
    </row>
    <row r="5" spans="1:9">
      <c r="A5" s="12">
        <v>11</v>
      </c>
      <c r="B5" s="4">
        <v>31</v>
      </c>
      <c r="C5" s="4" t="str">
        <f>pCars[[#This Row],[Min Capacity]]&amp;"-"&amp;pCars[[#This Row],[Max Capacity]]</f>
        <v>11-31</v>
      </c>
      <c r="D5" s="4">
        <v>0</v>
      </c>
      <c r="E5" s="4">
        <v>8</v>
      </c>
      <c r="F5" s="4" t="str">
        <f>pCars[[#This Row],[Min Age]]&amp;"-"&amp;pCars[[#This Row],[Max Age]]</f>
        <v>0-8</v>
      </c>
      <c r="G5" s="5">
        <v>0.15</v>
      </c>
      <c r="H5" s="5">
        <v>0.05</v>
      </c>
      <c r="I5" s="25">
        <v>0.16500000000000001</v>
      </c>
    </row>
    <row r="6" spans="1:9">
      <c r="A6" s="12">
        <v>11</v>
      </c>
      <c r="B6" s="4">
        <v>31</v>
      </c>
      <c r="C6" s="4" t="str">
        <f>pCars[[#This Row],[Min Capacity]]&amp;"-"&amp;pCars[[#This Row],[Max Capacity]]</f>
        <v>11-31</v>
      </c>
      <c r="D6" s="3">
        <v>8</v>
      </c>
      <c r="E6" s="4">
        <v>12</v>
      </c>
      <c r="F6" s="4" t="str">
        <f>pCars[[#This Row],[Min Age]]&amp;"-"&amp;pCars[[#This Row],[Max Age]]</f>
        <v>8-12</v>
      </c>
      <c r="G6" s="5">
        <v>0.15</v>
      </c>
      <c r="H6" s="5">
        <v>0.3</v>
      </c>
      <c r="I6" s="25">
        <v>0.16500000000000001</v>
      </c>
    </row>
    <row r="7" spans="1:9">
      <c r="A7" s="12">
        <v>11</v>
      </c>
      <c r="B7" s="4">
        <v>31</v>
      </c>
      <c r="C7" s="4" t="str">
        <f>pCars[[#This Row],[Min Capacity]]&amp;"-"&amp;pCars[[#This Row],[Max Capacity]]</f>
        <v>11-31</v>
      </c>
      <c r="D7" s="3">
        <v>12</v>
      </c>
      <c r="E7" s="4">
        <v>100</v>
      </c>
      <c r="F7" s="4" t="str">
        <f>pCars[[#This Row],[Min Age]]&amp;"-"&amp;pCars[[#This Row],[Max Age]]</f>
        <v>12-100</v>
      </c>
      <c r="G7" s="5">
        <v>0.15</v>
      </c>
      <c r="H7" s="5">
        <v>0.6</v>
      </c>
      <c r="I7" s="25">
        <v>0.16500000000000001</v>
      </c>
    </row>
    <row r="8" spans="1:9">
      <c r="A8" s="12">
        <v>31</v>
      </c>
      <c r="B8" s="4">
        <v>44</v>
      </c>
      <c r="C8" s="4" t="str">
        <f>pCars[[#This Row],[Min Capacity]]&amp;"-"&amp;pCars[[#This Row],[Max Capacity]]</f>
        <v>31-44</v>
      </c>
      <c r="D8" s="4">
        <v>0</v>
      </c>
      <c r="E8" s="4">
        <v>8</v>
      </c>
      <c r="F8" s="4" t="str">
        <f>pCars[[#This Row],[Min Age]]&amp;"-"&amp;pCars[[#This Row],[Max Age]]</f>
        <v>0-8</v>
      </c>
      <c r="G8" s="5">
        <v>0.15</v>
      </c>
      <c r="H8" s="5">
        <v>0</v>
      </c>
      <c r="I8" s="25">
        <v>0.16500000000000001</v>
      </c>
    </row>
    <row r="9" spans="1:9">
      <c r="A9" s="12">
        <v>31</v>
      </c>
      <c r="B9" s="4">
        <v>44</v>
      </c>
      <c r="C9" s="4" t="str">
        <f>pCars[[#This Row],[Min Capacity]]&amp;"-"&amp;pCars[[#This Row],[Max Capacity]]</f>
        <v>31-44</v>
      </c>
      <c r="D9" s="3">
        <v>8</v>
      </c>
      <c r="E9" s="4">
        <v>12</v>
      </c>
      <c r="F9" s="4" t="str">
        <f>pCars[[#This Row],[Min Age]]&amp;"-"&amp;pCars[[#This Row],[Max Age]]</f>
        <v>8-12</v>
      </c>
      <c r="G9" s="5">
        <v>0.15</v>
      </c>
      <c r="H9" s="5">
        <v>0.1</v>
      </c>
      <c r="I9" s="25">
        <v>0.16500000000000001</v>
      </c>
    </row>
    <row r="10" spans="1:9">
      <c r="A10" s="12">
        <v>31</v>
      </c>
      <c r="B10" s="4">
        <v>44</v>
      </c>
      <c r="C10" s="4" t="str">
        <f>pCars[[#This Row],[Min Capacity]]&amp;"-"&amp;pCars[[#This Row],[Max Capacity]]</f>
        <v>31-44</v>
      </c>
      <c r="D10" s="3">
        <v>12</v>
      </c>
      <c r="E10" s="4">
        <v>100</v>
      </c>
      <c r="F10" s="4" t="str">
        <f>pCars[[#This Row],[Min Age]]&amp;"-"&amp;pCars[[#This Row],[Max Age]]</f>
        <v>12-100</v>
      </c>
      <c r="G10" s="5">
        <v>0.15</v>
      </c>
      <c r="H10" s="5">
        <v>0.25</v>
      </c>
      <c r="I10" s="25">
        <v>0.16500000000000001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19C1-1949-4E4B-97E0-2995711CE5D7}">
  <sheetPr codeName="Sheet4">
    <tabColor theme="5" tint="0.59999389629810485"/>
  </sheetPr>
  <dimension ref="A1:I16"/>
  <sheetViews>
    <sheetView workbookViewId="0">
      <selection activeCell="C28" sqref="C28"/>
    </sheetView>
  </sheetViews>
  <sheetFormatPr defaultRowHeight="15.6"/>
  <cols>
    <col min="1" max="1" width="18.7265625" customWidth="1"/>
    <col min="2" max="3" width="19.1796875" customWidth="1"/>
    <col min="4" max="4" width="9" customWidth="1"/>
    <col min="5" max="5" width="9.453125" customWidth="1"/>
    <col min="6" max="6" width="14.7265625" bestFit="1" customWidth="1"/>
    <col min="7" max="7" width="11.81640625" customWidth="1"/>
    <col min="8" max="8" width="13.36328125" customWidth="1"/>
    <col min="9" max="9" width="11" customWidth="1"/>
  </cols>
  <sheetData>
    <row r="1" spans="1:9">
      <c r="A1" t="s">
        <v>10</v>
      </c>
      <c r="B1" t="s">
        <v>11</v>
      </c>
      <c r="C1" t="s">
        <v>25</v>
      </c>
      <c r="D1" t="s">
        <v>7</v>
      </c>
      <c r="E1" t="s">
        <v>4</v>
      </c>
      <c r="F1" t="s">
        <v>26</v>
      </c>
      <c r="G1" t="s">
        <v>1</v>
      </c>
      <c r="H1" t="s">
        <v>2</v>
      </c>
      <c r="I1" t="s">
        <v>12</v>
      </c>
    </row>
    <row r="2" spans="1:9">
      <c r="A2">
        <v>1000</v>
      </c>
      <c r="B2">
        <v>1499</v>
      </c>
      <c r="C2" t="str">
        <f>nCars[[#This Row],[Min Engine Capacity]]&amp;"-"&amp;nCars[[#This Row],[Max Engine Capacity]]</f>
        <v>1000-1499</v>
      </c>
      <c r="D2">
        <v>0</v>
      </c>
      <c r="E2">
        <v>8</v>
      </c>
      <c r="F2" t="str">
        <f>nCars[[#This Row],[Min Age]]&amp;"-"&amp;nCars[[#This Row],[Max Age]]</f>
        <v>0-8</v>
      </c>
      <c r="G2">
        <v>0.25</v>
      </c>
      <c r="H2">
        <v>0</v>
      </c>
      <c r="I2">
        <v>0.16500000000000001</v>
      </c>
    </row>
    <row r="3" spans="1:9">
      <c r="A3">
        <v>1000</v>
      </c>
      <c r="B3">
        <v>1499</v>
      </c>
      <c r="C3" t="str">
        <f>nCars[[#This Row],[Min Engine Capacity]]&amp;"-"&amp;nCars[[#This Row],[Max Engine Capacity]]</f>
        <v>1000-1499</v>
      </c>
      <c r="D3">
        <v>8</v>
      </c>
      <c r="E3">
        <v>12</v>
      </c>
      <c r="F3" t="str">
        <f>nCars[[#This Row],[Min Age]]&amp;"-"&amp;nCars[[#This Row],[Max Age]]</f>
        <v>8-12</v>
      </c>
      <c r="G3">
        <v>0.25</v>
      </c>
      <c r="H3">
        <v>0.3</v>
      </c>
      <c r="I3">
        <v>0.16500000000000001</v>
      </c>
    </row>
    <row r="4" spans="1:9">
      <c r="A4">
        <v>1000</v>
      </c>
      <c r="B4">
        <v>1499</v>
      </c>
      <c r="C4" t="str">
        <f>nCars[[#This Row],[Min Engine Capacity]]&amp;"-"&amp;nCars[[#This Row],[Max Engine Capacity]]</f>
        <v>1000-1499</v>
      </c>
      <c r="D4">
        <v>12</v>
      </c>
      <c r="E4">
        <v>100</v>
      </c>
      <c r="F4" t="str">
        <f>nCars[[#This Row],[Min Age]]&amp;"-"&amp;nCars[[#This Row],[Max Age]]</f>
        <v>12-100</v>
      </c>
      <c r="G4">
        <v>0.25</v>
      </c>
      <c r="H4">
        <v>0.6</v>
      </c>
      <c r="I4">
        <v>0.16500000000000001</v>
      </c>
    </row>
    <row r="5" spans="1:9">
      <c r="A5">
        <v>1500</v>
      </c>
      <c r="B5">
        <v>1999</v>
      </c>
      <c r="C5" t="str">
        <f>nCars[[#This Row],[Min Engine Capacity]]&amp;"-"&amp;nCars[[#This Row],[Max Engine Capacity]]</f>
        <v>1500-1999</v>
      </c>
      <c r="D5">
        <v>0</v>
      </c>
      <c r="E5">
        <v>8</v>
      </c>
      <c r="F5" t="str">
        <f>nCars[[#This Row],[Min Age]]&amp;"-"&amp;nCars[[#This Row],[Max Age]]</f>
        <v>0-8</v>
      </c>
      <c r="G5">
        <v>0.25</v>
      </c>
      <c r="H5">
        <v>0.15</v>
      </c>
      <c r="I5">
        <v>0.16500000000000001</v>
      </c>
    </row>
    <row r="6" spans="1:9">
      <c r="A6">
        <v>1500</v>
      </c>
      <c r="B6">
        <v>1999</v>
      </c>
      <c r="C6" t="str">
        <f>nCars[[#This Row],[Min Engine Capacity]]&amp;"-"&amp;nCars[[#This Row],[Max Engine Capacity]]</f>
        <v>1500-1999</v>
      </c>
      <c r="D6">
        <v>8</v>
      </c>
      <c r="E6">
        <v>12</v>
      </c>
      <c r="F6" t="str">
        <f>nCars[[#This Row],[Min Age]]&amp;"-"&amp;nCars[[#This Row],[Max Age]]</f>
        <v>8-12</v>
      </c>
      <c r="G6">
        <v>0.25</v>
      </c>
      <c r="H6">
        <v>0.45</v>
      </c>
      <c r="I6">
        <v>0.16500000000000001</v>
      </c>
    </row>
    <row r="7" spans="1:9">
      <c r="A7">
        <v>1500</v>
      </c>
      <c r="B7">
        <v>1999</v>
      </c>
      <c r="C7" t="str">
        <f>nCars[[#This Row],[Min Engine Capacity]]&amp;"-"&amp;nCars[[#This Row],[Max Engine Capacity]]</f>
        <v>1500-1999</v>
      </c>
      <c r="D7">
        <v>12</v>
      </c>
      <c r="E7">
        <v>100</v>
      </c>
      <c r="F7" t="str">
        <f>nCars[[#This Row],[Min Age]]&amp;"-"&amp;nCars[[#This Row],[Max Age]]</f>
        <v>12-100</v>
      </c>
      <c r="G7">
        <v>0.25</v>
      </c>
      <c r="H7">
        <v>0.75</v>
      </c>
      <c r="I7">
        <v>0.16500000000000001</v>
      </c>
    </row>
    <row r="8" spans="1:9">
      <c r="A8">
        <v>2000</v>
      </c>
      <c r="B8">
        <v>2499</v>
      </c>
      <c r="C8" t="str">
        <f>nCars[[#This Row],[Min Engine Capacity]]&amp;"-"&amp;nCars[[#This Row],[Max Engine Capacity]]</f>
        <v>2000-2499</v>
      </c>
      <c r="D8">
        <v>0</v>
      </c>
      <c r="E8">
        <v>8</v>
      </c>
      <c r="F8" t="str">
        <f>nCars[[#This Row],[Min Age]]&amp;"-"&amp;nCars[[#This Row],[Max Age]]</f>
        <v>0-8</v>
      </c>
      <c r="G8">
        <v>0.25</v>
      </c>
      <c r="H8">
        <v>0.35</v>
      </c>
      <c r="I8">
        <v>0.16500000000000001</v>
      </c>
    </row>
    <row r="9" spans="1:9">
      <c r="A9">
        <v>2000</v>
      </c>
      <c r="B9">
        <v>2499</v>
      </c>
      <c r="C9" t="str">
        <f>nCars[[#This Row],[Min Engine Capacity]]&amp;"-"&amp;nCars[[#This Row],[Max Engine Capacity]]</f>
        <v>2000-2499</v>
      </c>
      <c r="D9">
        <v>8</v>
      </c>
      <c r="E9">
        <v>12</v>
      </c>
      <c r="F9" t="str">
        <f>nCars[[#This Row],[Min Age]]&amp;"-"&amp;nCars[[#This Row],[Max Age]]</f>
        <v>8-12</v>
      </c>
      <c r="G9">
        <v>0.25</v>
      </c>
      <c r="H9">
        <v>0.6</v>
      </c>
      <c r="I9">
        <v>0.16500000000000001</v>
      </c>
    </row>
    <row r="10" spans="1:9">
      <c r="A10">
        <v>2000</v>
      </c>
      <c r="B10">
        <v>2499</v>
      </c>
      <c r="C10" t="str">
        <f>nCars[[#This Row],[Min Engine Capacity]]&amp;"-"&amp;nCars[[#This Row],[Max Engine Capacity]]</f>
        <v>2000-2499</v>
      </c>
      <c r="D10">
        <v>12</v>
      </c>
      <c r="E10">
        <v>100</v>
      </c>
      <c r="F10" t="str">
        <f>nCars[[#This Row],[Min Age]]&amp;"-"&amp;nCars[[#This Row],[Max Age]]</f>
        <v>12-100</v>
      </c>
      <c r="G10">
        <v>0.25</v>
      </c>
      <c r="H10">
        <v>0.9</v>
      </c>
      <c r="I10">
        <v>0.16500000000000001</v>
      </c>
    </row>
    <row r="11" spans="1:9">
      <c r="A11">
        <v>2500</v>
      </c>
      <c r="B11">
        <v>2999</v>
      </c>
      <c r="C11" t="str">
        <f>nCars[[#This Row],[Min Engine Capacity]]&amp;"-"&amp;nCars[[#This Row],[Max Engine Capacity]]</f>
        <v>2500-2999</v>
      </c>
      <c r="D11">
        <v>0</v>
      </c>
      <c r="E11">
        <v>8</v>
      </c>
      <c r="F11" t="str">
        <f>nCars[[#This Row],[Min Age]]&amp;"-"&amp;nCars[[#This Row],[Max Age]]</f>
        <v>0-8</v>
      </c>
      <c r="G11">
        <v>0.25</v>
      </c>
      <c r="H11">
        <v>0.45</v>
      </c>
      <c r="I11">
        <v>0.16500000000000001</v>
      </c>
    </row>
    <row r="12" spans="1:9">
      <c r="A12">
        <v>2500</v>
      </c>
      <c r="B12">
        <v>2999</v>
      </c>
      <c r="C12" t="str">
        <f>nCars[[#This Row],[Min Engine Capacity]]&amp;"-"&amp;nCars[[#This Row],[Max Engine Capacity]]</f>
        <v>2500-2999</v>
      </c>
      <c r="D12">
        <v>8</v>
      </c>
      <c r="E12">
        <v>12</v>
      </c>
      <c r="F12" t="str">
        <f>nCars[[#This Row],[Min Age]]&amp;"-"&amp;nCars[[#This Row],[Max Age]]</f>
        <v>8-12</v>
      </c>
      <c r="G12">
        <v>0.25</v>
      </c>
      <c r="H12">
        <v>0.7</v>
      </c>
      <c r="I12">
        <v>0.16500000000000001</v>
      </c>
    </row>
    <row r="13" spans="1:9">
      <c r="A13">
        <v>2500</v>
      </c>
      <c r="B13">
        <v>2999</v>
      </c>
      <c r="C13" t="str">
        <f>nCars[[#This Row],[Min Engine Capacity]]&amp;"-"&amp;nCars[[#This Row],[Max Engine Capacity]]</f>
        <v>2500-2999</v>
      </c>
      <c r="D13">
        <v>12</v>
      </c>
      <c r="E13">
        <v>100</v>
      </c>
      <c r="F13" t="str">
        <f>nCars[[#This Row],[Min Age]]&amp;"-"&amp;nCars[[#This Row],[Max Age]]</f>
        <v>12-100</v>
      </c>
      <c r="G13">
        <v>0.25</v>
      </c>
      <c r="H13">
        <v>1</v>
      </c>
      <c r="I13">
        <v>0.16500000000000001</v>
      </c>
    </row>
    <row r="14" spans="1:9">
      <c r="A14">
        <v>3000</v>
      </c>
      <c r="B14">
        <v>7000</v>
      </c>
      <c r="C14" t="str">
        <f>nCars[[#This Row],[Min Engine Capacity]]&amp;"-"&amp;nCars[[#This Row],[Max Engine Capacity]]</f>
        <v>3000-7000</v>
      </c>
      <c r="D14">
        <v>0</v>
      </c>
      <c r="E14">
        <v>8</v>
      </c>
      <c r="F14" t="str">
        <f>nCars[[#This Row],[Min Age]]&amp;"-"&amp;nCars[[#This Row],[Max Age]]</f>
        <v>0-8</v>
      </c>
      <c r="G14">
        <v>0.25</v>
      </c>
      <c r="H14">
        <v>0.55000000000000004</v>
      </c>
      <c r="I14">
        <v>0.16500000000000001</v>
      </c>
    </row>
    <row r="15" spans="1:9">
      <c r="A15">
        <v>3000</v>
      </c>
      <c r="B15">
        <v>7000</v>
      </c>
      <c r="C15" t="str">
        <f>nCars[[#This Row],[Min Engine Capacity]]&amp;"-"&amp;nCars[[#This Row],[Max Engine Capacity]]</f>
        <v>3000-7000</v>
      </c>
      <c r="D15">
        <v>8</v>
      </c>
      <c r="E15">
        <v>12</v>
      </c>
      <c r="F15" t="str">
        <f>nCars[[#This Row],[Min Age]]&amp;"-"&amp;nCars[[#This Row],[Max Age]]</f>
        <v>8-12</v>
      </c>
      <c r="G15">
        <v>0.25</v>
      </c>
      <c r="H15">
        <v>0.8</v>
      </c>
      <c r="I15">
        <v>0.16500000000000001</v>
      </c>
    </row>
    <row r="16" spans="1:9">
      <c r="A16">
        <v>3000</v>
      </c>
      <c r="B16">
        <v>7000</v>
      </c>
      <c r="C16" t="str">
        <f>nCars[[#This Row],[Min Engine Capacity]]&amp;"-"&amp;nCars[[#This Row],[Max Engine Capacity]]</f>
        <v>3000-7000</v>
      </c>
      <c r="D16">
        <v>12</v>
      </c>
      <c r="E16">
        <v>100</v>
      </c>
      <c r="F16" t="str">
        <f>nCars[[#This Row],[Min Age]]&amp;"-"&amp;nCars[[#This Row],[Max Age]]</f>
        <v>12-100</v>
      </c>
      <c r="G16">
        <v>0.25</v>
      </c>
      <c r="H16">
        <v>1.1000000000000001</v>
      </c>
      <c r="I16">
        <v>0.16500000000000001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67B8-43D0-4EDE-A759-692B9BEACE0E}">
  <sheetPr codeName="Sheet1">
    <tabColor theme="1" tint="0.249977111117893"/>
  </sheetPr>
  <dimension ref="A1:H20"/>
  <sheetViews>
    <sheetView showGridLines="0" showRowColHeaders="0" tabSelected="1" zoomScale="143" zoomScaleNormal="143" workbookViewId="0">
      <selection activeCell="B24" sqref="B24"/>
    </sheetView>
  </sheetViews>
  <sheetFormatPr defaultRowHeight="15.6" outlineLevelRow="1"/>
  <cols>
    <col min="1" max="1" width="21.7265625" bestFit="1" customWidth="1"/>
    <col min="2" max="2" width="18" customWidth="1"/>
    <col min="3" max="3" width="14.54296875" bestFit="1" customWidth="1"/>
    <col min="4" max="4" width="8.7265625" customWidth="1"/>
    <col min="5" max="7" width="17.08984375" bestFit="1" customWidth="1"/>
    <col min="8" max="8" width="11.453125" bestFit="1" customWidth="1"/>
  </cols>
  <sheetData>
    <row r="1" spans="1:8" ht="21">
      <c r="A1" s="15" t="s">
        <v>13</v>
      </c>
      <c r="B1" s="16"/>
      <c r="C1" s="16"/>
      <c r="D1" s="16"/>
      <c r="E1" s="16"/>
      <c r="F1" s="16"/>
      <c r="H1" s="21" t="s">
        <v>18</v>
      </c>
    </row>
    <row r="2" spans="1:8">
      <c r="A2" s="17" t="s">
        <v>21</v>
      </c>
      <c r="B2" s="29" t="s">
        <v>18</v>
      </c>
      <c r="C2" s="21" t="str">
        <f>IF($B$2=$H$1,"CC",IF($B$2=$H$2,"Seating Capacity","Tonnage"))</f>
        <v>CC</v>
      </c>
      <c r="H2" s="21" t="s">
        <v>19</v>
      </c>
    </row>
    <row r="3" spans="1:8">
      <c r="F3" s="19"/>
      <c r="H3" s="21" t="s">
        <v>20</v>
      </c>
    </row>
    <row r="4" spans="1:8">
      <c r="A4" s="17" t="s">
        <v>16</v>
      </c>
      <c r="B4" s="27"/>
      <c r="F4" s="19"/>
    </row>
    <row r="5" spans="1:8">
      <c r="A5" s="17" t="str">
        <f>"Enter" &amp;" " &amp;$C$2&amp;" "&amp;":"</f>
        <v>Enter CC :</v>
      </c>
      <c r="B5" s="28"/>
    </row>
    <row r="6" spans="1:8">
      <c r="C6" s="8"/>
    </row>
    <row r="7" spans="1:8" hidden="1">
      <c r="A7" t="str">
        <f>(IF(B2=H1,"Engine",IF(B2=H2,"Capacity","Tonnage")))&amp;"_Category"</f>
        <v>Engine_Category</v>
      </c>
      <c r="B7" s="30" t="str">
        <f>IF($B$2=$H$1,engCatCalculate,IF($B$2=$H$3,tonCatCalculate,capCatCalculate))</f>
        <v>3000-7000</v>
      </c>
      <c r="C7" s="8"/>
    </row>
    <row r="8" spans="1:8" hidden="1">
      <c r="A8" t="s">
        <v>17</v>
      </c>
      <c r="B8" s="31">
        <f ca="1">(_xlfn.DAYS(TODAY(),$B$4))/365</f>
        <v>121.17534246575343</v>
      </c>
    </row>
    <row r="9" spans="1:8" hidden="1">
      <c r="A9" t="s">
        <v>23</v>
      </c>
      <c r="B9" s="32" t="str">
        <f ca="1">IF(OR($B$2=$H$1, $B$2=$H$2),carAgeCatCalculate,heaAgeCatCalculate)</f>
        <v>12-100</v>
      </c>
    </row>
    <row r="12" spans="1:8">
      <c r="A12" s="17" t="s">
        <v>14</v>
      </c>
      <c r="B12" s="34"/>
    </row>
    <row r="13" spans="1:8">
      <c r="B13" s="34"/>
    </row>
    <row r="14" spans="1:8" ht="16.2" customHeight="1"/>
    <row r="15" spans="1:8" hidden="1" outlineLevel="1">
      <c r="A15" t="s">
        <v>1</v>
      </c>
      <c r="B15" s="33">
        <f ca="1">IF($B$2=$H$1,PerImportDuty,IF($B$2=$H$2,PassImportDuty,heaImportDuty))</f>
        <v>0</v>
      </c>
      <c r="E15" s="23"/>
      <c r="F15" s="23"/>
      <c r="G15" s="23"/>
    </row>
    <row r="16" spans="1:8" hidden="1" outlineLevel="1">
      <c r="A16" t="s">
        <v>2</v>
      </c>
      <c r="B16" s="33">
        <f ca="1">IF($B$2=$H$1,PerImportExcise,IF($B$2=$H$2,PassImportExcise,heaImportExcise))</f>
        <v>0</v>
      </c>
      <c r="E16" s="23"/>
      <c r="F16" s="23"/>
      <c r="G16" s="23"/>
    </row>
    <row r="17" spans="1:7" hidden="1" outlineLevel="1">
      <c r="A17" t="s">
        <v>12</v>
      </c>
      <c r="B17" s="33">
        <f ca="1">IF($B$2=$H$1,PerImportVat,IF($B$2=$H$2,PassImportVat,heaImportVat))</f>
        <v>0</v>
      </c>
      <c r="E17" s="23"/>
      <c r="F17" s="23"/>
      <c r="G17" s="23"/>
    </row>
    <row r="18" spans="1:7" hidden="1" outlineLevel="1"/>
    <row r="19" spans="1:7" collapsed="1">
      <c r="A19" s="17" t="s">
        <v>15</v>
      </c>
      <c r="B19" s="22">
        <f ca="1">SUM(B15:B17)</f>
        <v>0</v>
      </c>
      <c r="C19" s="20"/>
    </row>
    <row r="20" spans="1:7">
      <c r="B20" s="18"/>
      <c r="C20" s="18"/>
    </row>
  </sheetData>
  <mergeCells count="1">
    <mergeCell ref="B12:B13"/>
  </mergeCells>
  <conditionalFormatting sqref="B19">
    <cfRule type="cellIs" dxfId="3" priority="2" operator="lessThan">
      <formula>$B$12</formula>
    </cfRule>
    <cfRule type="cellIs" dxfId="2" priority="3" operator="greaterThan">
      <formula>$B$12</formula>
    </cfRule>
    <cfRule type="cellIs" priority="1" operator="equal">
      <formula>0</formula>
    </cfRule>
  </conditionalFormatting>
  <dataValidations count="3">
    <dataValidation operator="greaterThanOrEqual" allowBlank="1" showInputMessage="1" showErrorMessage="1" error="MInimum CC is 1000" sqref="B5" xr:uid="{21F8072D-07A8-4064-8BA1-CF8CB31B4FC9}"/>
    <dataValidation type="list" allowBlank="1" showInputMessage="1" showErrorMessage="1" sqref="B2" xr:uid="{BD63DAED-41AF-400D-9420-99B32357F84C}">
      <formula1>$H$1:$H$3</formula1>
    </dataValidation>
    <dataValidation type="date" operator="lessThan" allowBlank="1" showInputMessage="1" showErrorMessage="1" error="Not Valid Year_x000a_" prompt="Enter the Date the vehicle was made_x000a_" sqref="B4" xr:uid="{D85755DB-D962-4A88-B463-A23557D49EC0}">
      <formula1>TODAY()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heavy</vt:lpstr>
      <vt:lpstr>passanger</vt:lpstr>
      <vt:lpstr>personal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2021-02-01T11:42:03Z</dcterms:created>
  <dcterms:modified xsi:type="dcterms:W3CDTF">2021-02-02T05:27:56Z</dcterms:modified>
</cp:coreProperties>
</file>