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A15" i="1"/>
  <c r="H15" i="1"/>
  <c r="A16" i="1"/>
  <c r="H16" i="1"/>
  <c r="A17" i="1"/>
  <c r="H17" i="1"/>
  <c r="A18" i="1"/>
  <c r="H18" i="1"/>
  <c r="A19"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<sst xmlns="http://schemas.openxmlformats.org/spreadsheetml/2006/main" count="260" uniqueCount="169">
  <si>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</si>
  <si>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</si>
  <si>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</si>
  <si>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</si>
  <si>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</si>
  <si>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</si>
  <si>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</si>
  <si>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</si>
  <si>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</si>
  <si>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</si>
  <si>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</si>
  <si>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</si>
  <si>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</si>
  <si>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</si>
  <si>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</si>
  <si>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</si>
  <si>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</si>
  <si>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</si>
  <si>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</si>
  <si>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</si>
  <si>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</si>
  <si>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</si>
  <si>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</si>
  <si>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</si>
  <si>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</si>
  <si>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</si>
  <si>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</si>
  <si>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</si>
  <si>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</si>
  <si>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</si>
  <si>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</si>
  <si>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</si>
  <si>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</si>
  <si>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</si>
  <si>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</si>
  <si>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</si>
  <si>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</si>
  <si>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</si>
  <si>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</si>
  <si>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</si>
  <si>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</si>
  <si>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</si>
  <si>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</si>
  <si>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</si>
  <si>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</si>
  <si>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</si>
  <si>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</si>
  <si>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</si>
  <si>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</si>
  <si>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</si>
  <si>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</si>
  <si>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</si>
  <si>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</si>
  <si>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</si>
  <si>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</si>
  <si>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</si>
  <si>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</si>
  <si>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</si>
  <si>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</si>
  <si>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</si>
  <si>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</si>
  <si>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</si>
  <si>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</si>
  <si>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</si>
  <si>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</si>
  <si>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</si>
  <si>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</si>
  <si>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</si>
  <si>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</si>
  <si>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</si>
  <si>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</si>
  <si>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</si>
  <si>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</si>
  <si>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</si>
  <si>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</si>
  <si>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</si>
  <si>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</si>
  <si>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</si>
  <si>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</si>
  <si>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</si>
  <si>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</si>
  <si>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</si>
  <si>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</si>
  <si>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</si>
  <si>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</si>
  <si>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</si>
  <si>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</si>
  <si>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</si>
  <si>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</si>
  <si>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</si>
  <si>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</si>
  <si>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</si>
  <si>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</si>
  <si>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</si>
  <si>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</si>
  <si>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</si>
  <si>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</si>
  <si>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</si>
  <si>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</si>
  <si>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</si>
  <si>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</si>
  <si>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</si>
  <si>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</si>
  <si>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</si>
  <si>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</si>
  <si>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</si>
  <si>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</si>
  <si>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</si>
  <si>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</si>
  <si>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</si>
  <si>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</si>
  <si>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</si>
  <si>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</si>
  <si>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</si>
  <si>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</si>
  <si>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</si>
  <si>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</si>
  <si>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</si>
  <si>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</si>
  <si>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</si>
  <si>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</si>
  <si>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</si>
  <si>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</si>
  <si>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</si>
  <si>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</si>
  <si>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</si>
  <si>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</si>
  <si>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</si>
  <si>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</si>
  <si>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</si>
  <si>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</si>
  <si>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</si>
  <si>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</si>
  <si>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</si>
  <si>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</si>
  <si>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</si>
  <si>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</si>
  <si>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</si>
  <si>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</si>
  <si>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</si>
  <si>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</si>
  <si>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</si>
  <si>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</si>
  <si>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</si>
  <si>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</si>
  <si>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CN_08_05_REC220</t>
  </si>
  <si>
    <t>La reproducción humana y la sexualidad</t>
  </si>
  <si>
    <t>Miguel Aljure</t>
  </si>
  <si>
    <t>Fotografía</t>
  </si>
  <si>
    <t>Horizontal</t>
  </si>
  <si>
    <t>Imagen 3d de un feto</t>
  </si>
  <si>
    <t>Embrión humano, boca arriba en fonfo negro</t>
  </si>
  <si>
    <t xml:space="preserve">3ESO/ Biología y geología/ La reproducción y la sexualidad/ Evaluación/ imagen 6: ¿Cuándo se forma el cigoto? </t>
  </si>
  <si>
    <t>Célula dividiéndose sobre fondo negro</t>
  </si>
  <si>
    <t>3ESO/ Biología y geología/ La reproducción y la sexualidad/ Evaluación/ Imagen 4 ¿Cuándo se producen los ovocitos?</t>
  </si>
  <si>
    <t>Fotografia de un tejido teñido de morado</t>
  </si>
  <si>
    <t>3ESO/ Biología y geología/ La reproducción y la sexualidad/ Evaluación/ Imagen 5 ¿Cuándo se produce la menstruación?</t>
  </si>
  <si>
    <t>Dos mujeres jóvenes en la playa</t>
  </si>
  <si>
    <t xml:space="preserve">Se debe abrir el recurso de la autoevaluación al final del capítulo en Aula Planeta, y allí salen las imágenes. </t>
  </si>
  <si>
    <t>3ESO/ Biología y geología/ La reproducción y la sexualidad/ Evaluación/ Imagen 9 ¿Cuál es el orden de conductos que atraviesan los espermatozoides durante la eyaculación?</t>
  </si>
  <si>
    <t>Aparato reproductor masculino</t>
  </si>
  <si>
    <t>3ESO/ Biología y geología/ La reproducción y la sexualidad/ Evaluación/ Imagen 8 ¿Cuál de los siguientes métodos anticonceptivos protege frente a las ETS?</t>
  </si>
  <si>
    <t>Mujeres hablando con una doctora</t>
  </si>
  <si>
    <t>3ESO/ Biología y geología/ La reproducción y la sexualidad/ Evaluación/ Imagen 10 ¿Por qué razón se realiza una inseminación artificial?</t>
  </si>
  <si>
    <t>Inyección a un óvulo sobre fondo rosado</t>
  </si>
  <si>
    <t>3ESO/ Biología y geología/ La reproducción y la sexualidad/ Evaluación/ Imagen 7 ¿Qué hormona se encarga de que se produzca la ovulación?</t>
  </si>
  <si>
    <t>Diagrama de la ovulación, sobre fondo blanco</t>
  </si>
  <si>
    <t>3ESO/ Biología y geología/ La reproducción y la sexualidad/ Evaluación/ Imagen 3 ¿Cuál de las siguientes ETS está causada por un virus?</t>
  </si>
  <si>
    <t>Circulo verde sobre fondo azul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</si>
</sst>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applyAlignment="1">
      <alignment horizontal="left" vertical="center" indent="3"/>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0" xfId="0" applyFont="1" applyAlignment="1">
      <alignment vertical="center"/>
    </xf>
    <xf numFmtId="0" fontId="23" fillId="0" borderId="5" xfId="0" applyFont="1" applyBorder="1" applyAlignment="1">
      <alignment wrapText="1"/>
    </xf>
    <xf numFmtId="0" fontId="23" fillId="0" borderId="5" xfId="0" applyFont="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82183657/stock-photo-unborn-human-embryo-model-for-education-purpose.html?src=EbL714EsryuJQjw9T8GfzA-1-2" TargetMode="External"/><Relationship Id="rId1" Type="http://schemas.openxmlformats.org/officeDocument/2006/relationships/hyperlink" Target="http://www.shutterstock.com/pic-130092992/stock-photo--d-rendered-illustration-of-a-human-fetus-month.html?src=bj6kf6at3qFsNQ9A8ItRQg-1-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3" activePane="bottomLeft" state="frozen"/>
      <selection pane="bottomLeft" activeCell="A19" sqref="A19"/>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4" t="s">
        <v>22</v>
      </c>
      <c r="D2" s="85"/>
      <c r="F2" s="77" t="s">
        <v>0</v>
      </c>
      <c r="G2" s="78"/>
      <c r="H2" s="53"/>
      <c r="I2" s="53"/>
      <c r="J2" s="16"/>
    </row>
    <row r="3" spans="1:16" ht="15.75" x14ac:dyDescent="0.25">
      <c r="A3" s="1"/>
      <c r="B3" s="4" t="s">
        <v>8</v>
      </c>
      <c r="C3" s="86">
        <v>8</v>
      </c>
      <c r="D3" s="87"/>
      <c r="F3" s="79">
        <v>42100</v>
      </c>
      <c r="G3" s="80"/>
      <c r="H3" s="53"/>
      <c r="I3" s="53"/>
      <c r="J3" s="16"/>
    </row>
    <row r="4" spans="1:16" ht="16.5" x14ac:dyDescent="0.3">
      <c r="A4" s="1"/>
      <c r="B4" s="4" t="s">
        <v>54</v>
      </c>
      <c r="C4" s="86" t="s">
        <v>146</v>
      </c>
      <c r="D4" s="87"/>
      <c r="E4" s="5"/>
      <c r="F4" s="52" t="s">
        <v>55</v>
      </c>
      <c r="G4" s="51" t="s">
        <v>56</v>
      </c>
      <c r="H4" s="53"/>
      <c r="I4" s="53"/>
      <c r="J4" s="16"/>
      <c r="K4" s="16"/>
    </row>
    <row r="5" spans="1:16" ht="16.5" thickBot="1" x14ac:dyDescent="0.3">
      <c r="A5" s="1"/>
      <c r="B5" s="6" t="s">
        <v>1</v>
      </c>
      <c r="C5" s="88" t="s">
        <v>147</v>
      </c>
      <c r="D5" s="89"/>
      <c r="E5" s="5"/>
      <c r="F5" s="50" t="str">
        <f>IF(G4="Recurso","Motor del recurso","")</f>
        <v>Motor del recurso</v>
      </c>
      <c r="G5" s="50" t="s">
        <v>57</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145</v>
      </c>
      <c r="D7" s="36"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33" t="s">
        <v>2</v>
      </c>
      <c r="B9" s="25" t="s">
        <v>9</v>
      </c>
      <c r="C9" s="24" t="s">
        <v>3</v>
      </c>
      <c r="D9" s="24" t="s">
        <v>4</v>
      </c>
      <c r="E9" s="24" t="s">
        <v>5</v>
      </c>
      <c r="F9" s="73" t="s">
        <v>61</v>
      </c>
      <c r="G9" s="73" t="s">
        <v>59</v>
      </c>
      <c r="H9" s="73" t="s">
        <v>60</v>
      </c>
      <c r="I9" s="73" t="s">
        <v>121</v>
      </c>
      <c r="J9" s="25" t="s">
        <v>6</v>
      </c>
      <c r="K9" s="26" t="s">
        <v>7</v>
      </c>
    </row>
    <row r="10" spans="1:16" s="12" customFormat="1" ht="15.75" x14ac:dyDescent="0.25">
      <c r="A10" s="13" t="str">
        <f>IF(OR(B10&lt;&gt;"",J10&lt;&gt;""),"IMG01","")</f>
        <v>IMG01</v>
      </c>
      <c r="B10" s="108">
        <v>130092992</v>
      </c>
      <c r="C10" s="27" t="str">
        <f>IF(OR(B10&lt;&gt;"",J10&lt;&gt;""),IF($G$4="Recurso",CONCATENATE($G$4," ",$G$5),$G$4),"")</f>
        <v>Recurso M5A</v>
      </c>
      <c r="D10" s="14" t="s">
        <v>148</v>
      </c>
      <c r="E10" s="14" t="s">
        <v>149</v>
      </c>
      <c r="F10" s="14" t="str">
        <f>IF(OR(B10&lt;&gt;"",J10&lt;&gt;""),CONCATENATE($C$7,"_",$A10,IF($G$4="Cuaderno de Estudio","_small",CONCATENATE(IF(I10="","","n"),IF(LEFT($G$5,1)="F",".jpg",".png")))),"")</f>
        <v>CN_08_05_REC220_IMG01n.png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CN_08_05_REC220_IMG01a.png</v>
      </c>
      <c r="I10" s="14" t="str">
        <f>IF(OR(B10&lt;&gt;"",J10&lt;&gt;""),IF($G$4="Recurso",IF(LEFT($G$5,1)="M",IF(VLOOKUP($G$5,'Definición técnica de imagenes'!$A$3:$G$17,6,FALSE)=0,"",VLOOKUP($G$5,'Definición técnica de imagenes'!$A$3:$G$17,6,FALSE)),IF($G$5="F1","","")),'Definición técnica de imagenes'!$F$16),"")</f>
        <v>500 x 500 px</v>
      </c>
      <c r="J10" s="109" t="s">
        <v>150</v>
      </c>
      <c r="K10" s="19"/>
    </row>
    <row r="11" spans="1:16" s="12" customFormat="1" ht="13.9" customHeight="1" x14ac:dyDescent="0.25">
      <c r="A11" s="13" t="str">
        <f>IF(OR(B11&lt;&gt;"",J11&lt;&gt;""),CONCATENATE(LEFT(A10,3),IF(MID(A10,4,2)+1&lt;10,CONCATENATE("0",MID(A10,4,2)+1))),"")</f>
        <v>IMG02</v>
      </c>
      <c r="B11" s="108">
        <v>82183657</v>
      </c>
      <c r="C11" s="27" t="str">
        <f t="shared" ref="C11:C22" si="0">IF(OR(B11&lt;&gt;"",J11&lt;&gt;""),IF($G$4="Recurso",CONCATENATE($G$4," ",$G$5),$G$4),"")</f>
        <v>Recurso M5A</v>
      </c>
      <c r="D11" s="14" t="s">
        <v>148</v>
      </c>
      <c r="E11" s="14" t="s">
        <v>149</v>
      </c>
      <c r="F11" s="14" t="str">
        <f t="shared" ref="F11:F74" si="1">IF(OR(B11&lt;&gt;"",J11&lt;&gt;""),CONCATENATE($C$7,"_",$A11,IF($G$4="Cuaderno de Estudio","_small",CONCATENATE(IF(I11="","","n"),IF(LEFT($G$5,1)="F",".jpg",".png")))),"")</f>
        <v>CN_08_05_REC220_IMG02n.png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CN_08_05_REC220_IMG02a.png</v>
      </c>
      <c r="I11" s="14" t="str">
        <f>IF(OR(B11&lt;&gt;"",J11&lt;&gt;""),IF($G$4="Recurso",IF(LEFT($G$5,1)="M",IF(VLOOKUP($G$5,'Definición técnica de imagenes'!$A$3:$G$17,6,FALSE)=0,"",VLOOKUP($G$5,'Definición técnica de imagenes'!$A$3:$G$17,6,FALSE)),IF($G$5="F1","","")),'Definición técnica de imagenes'!$F$16),"")</f>
        <v>500 x 500 px</v>
      </c>
      <c r="J11" s="110" t="s">
        <v>151</v>
      </c>
      <c r="K11" s="15"/>
    </row>
    <row r="12" spans="1:16" s="12" customFormat="1" ht="54" x14ac:dyDescent="0.25">
      <c r="A12" s="13" t="str">
        <f t="shared" ref="A12:A30" si="3">IF(OR(B12&lt;&gt;"",J12&lt;&gt;""),CONCATENATE(LEFT(A11,3),IF(MID(A11,4,2)+1&lt;10,CONCATENATE("0",MID(A11,4,2)+1))),"")</f>
        <v>IMG03</v>
      </c>
      <c r="B12" s="111" t="s">
        <v>152</v>
      </c>
      <c r="C12" s="27" t="str">
        <f t="shared" si="0"/>
        <v>Recurso M5A</v>
      </c>
      <c r="D12" s="14" t="s">
        <v>148</v>
      </c>
      <c r="E12" s="14" t="s">
        <v>149</v>
      </c>
      <c r="F12" s="14" t="str">
        <f t="shared" si="1"/>
        <v>CN_08_05_REC220_IMG03n.png</v>
      </c>
      <c r="G12" s="14" t="str">
        <f>IF(F12&lt;&gt;"",IF($G$4="Recurso",IF(LEFT($G$5,1)="M",VLOOKUP($G$5,'Definición técnica de imagenes'!$A$3:$G$17,5,FALSE),IF($G$5="F1",'Definición técnica de imagenes'!$E$15,'Definición técnica de imagenes'!$F$13)),'Definición técnica de imagenes'!$E$16),"")</f>
        <v>286 x 286 px</v>
      </c>
      <c r="H12" s="14" t="str">
        <f t="shared" si="2"/>
        <v>CN_08_05_REC220_IMG03a.png</v>
      </c>
      <c r="I12" s="14" t="str">
        <f>IF(OR(B12&lt;&gt;"",J12&lt;&gt;""),IF($G$4="Recurso",IF(LEFT($G$5,1)="M",IF(VLOOKUP($G$5,'Definición técnica de imagenes'!$A$3:$G$17,6,FALSE)=0,"",VLOOKUP($G$5,'Definición técnica de imagenes'!$A$3:$G$17,6,FALSE)),IF($G$5="F1","","")),'Definición técnica de imagenes'!$F$16),"")</f>
        <v>500 x 500 px</v>
      </c>
      <c r="J12" s="110" t="s">
        <v>153</v>
      </c>
      <c r="K12" s="110" t="s">
        <v>158</v>
      </c>
    </row>
    <row r="13" spans="1:16" s="12" customFormat="1" ht="27" x14ac:dyDescent="0.25">
      <c r="A13" s="13" t="str">
        <f t="shared" si="3"/>
        <v>IMG04</v>
      </c>
      <c r="B13" s="111" t="s">
        <v>154</v>
      </c>
      <c r="C13" s="27" t="str">
        <f t="shared" si="0"/>
        <v>Recurso M5A</v>
      </c>
      <c r="D13" s="14" t="s">
        <v>148</v>
      </c>
      <c r="E13" s="14" t="s">
        <v>149</v>
      </c>
      <c r="F13" s="14" t="str">
        <f t="shared" si="1"/>
        <v>CN_08_05_REC220_IMG04n.png</v>
      </c>
      <c r="G13" s="14" t="str">
        <f>IF(F13&lt;&gt;"",IF($G$4="Recurso",IF(LEFT($G$5,1)="M",VLOOKUP($G$5,'Definición técnica de imagenes'!$A$3:$G$17,5,FALSE),IF($G$5="F1",'Definición técnica de imagenes'!$E$15,'Definición técnica de imagenes'!$F$13)),'Definición técnica de imagenes'!$E$16),"")</f>
        <v>286 x 286 px</v>
      </c>
      <c r="H13" s="14" t="str">
        <f t="shared" si="2"/>
        <v>CN_08_05_REC220_IMG04a.png</v>
      </c>
      <c r="I13" s="14" t="str">
        <f>IF(OR(B13&lt;&gt;"",J13&lt;&gt;""),IF($G$4="Recurso",IF(LEFT($G$5,1)="M",IF(VLOOKUP($G$5,'Definición técnica de imagenes'!$A$3:$G$17,6,FALSE)=0,"",VLOOKUP($G$5,'Definición técnica de imagenes'!$A$3:$G$17,6,FALSE)),IF($G$5="F1","","")),'Definición técnica de imagenes'!$F$16),"")</f>
        <v>500 x 500 px</v>
      </c>
      <c r="J13" s="110" t="s">
        <v>155</v>
      </c>
      <c r="K13" s="19"/>
    </row>
    <row r="14" spans="1:16" s="12" customFormat="1" x14ac:dyDescent="0.25">
      <c r="A14" s="13" t="str">
        <f t="shared" si="3"/>
        <v>IMG05</v>
      </c>
      <c r="B14" s="111" t="s">
        <v>156</v>
      </c>
      <c r="C14" s="27" t="str">
        <f t="shared" si="0"/>
        <v>Recurso M5A</v>
      </c>
      <c r="D14" s="14" t="s">
        <v>148</v>
      </c>
      <c r="E14" s="14" t="s">
        <v>149</v>
      </c>
      <c r="F14" s="14" t="str">
        <f t="shared" si="1"/>
        <v>CN_08_05_REC220_IMG05n.png</v>
      </c>
      <c r="G14" s="14" t="str">
        <f>IF(F14&lt;&gt;"",IF($G$4="Recurso",IF(LEFT($G$5,1)="M",VLOOKUP($G$5,'Definición técnica de imagenes'!$A$3:$G$17,5,FALSE),IF($G$5="F1",'Definición técnica de imagenes'!$E$15,'Definición técnica de imagenes'!$F$13)),'Definición técnica de imagenes'!$E$16),"")</f>
        <v>286 x 286 px</v>
      </c>
      <c r="H14" s="14" t="str">
        <f t="shared" si="2"/>
        <v>CN_08_05_REC220_IMG05a.png</v>
      </c>
      <c r="I14" s="14" t="str">
        <f>IF(OR(B14&lt;&gt;"",J14&lt;&gt;""),IF($G$4="Recurso",IF(LEFT($G$5,1)="M",IF(VLOOKUP($G$5,'Definición técnica de imagenes'!$A$3:$G$17,6,FALSE)=0,"",VLOOKUP($G$5,'Definición técnica de imagenes'!$A$3:$G$17,6,FALSE)),IF($G$5="F1","","")),'Definición técnica de imagenes'!$F$16),"")</f>
        <v>500 x 500 px</v>
      </c>
      <c r="J14" s="110" t="s">
        <v>157</v>
      </c>
      <c r="K14" s="19"/>
    </row>
    <row r="15" spans="1:16" s="12" customFormat="1" x14ac:dyDescent="0.25">
      <c r="A15" s="13" t="str">
        <f t="shared" si="3"/>
        <v>IMG06</v>
      </c>
      <c r="B15" s="111" t="s">
        <v>159</v>
      </c>
      <c r="C15" s="27" t="str">
        <f t="shared" si="0"/>
        <v>Recurso M5A</v>
      </c>
      <c r="D15" s="14" t="s">
        <v>148</v>
      </c>
      <c r="E15" s="14" t="s">
        <v>149</v>
      </c>
      <c r="F15" s="14" t="str">
        <f t="shared" si="1"/>
        <v>CN_08_05_REC220_IMG06n.png</v>
      </c>
      <c r="G15" s="14" t="str">
        <f>IF(F15&lt;&gt;"",IF($G$4="Recurso",IF(LEFT($G$5,1)="M",VLOOKUP($G$5,'Definición técnica de imagenes'!$A$3:$G$17,5,FALSE),IF($G$5="F1",'Definición técnica de imagenes'!$E$15,'Definición técnica de imagenes'!$F$13)),'Definición técnica de imagenes'!$E$16),"")</f>
        <v>286 x 286 px</v>
      </c>
      <c r="H15" s="14" t="str">
        <f t="shared" si="2"/>
        <v>CN_08_05_REC220_IMG06a.png</v>
      </c>
      <c r="I15" s="14" t="str">
        <f>IF(OR(B15&lt;&gt;"",J15&lt;&gt;""),IF($G$4="Recurso",IF(LEFT($G$5,1)="M",IF(VLOOKUP($G$5,'Definición técnica de imagenes'!$A$3:$G$17,6,FALSE)=0,"",VLOOKUP($G$5,'Definición técnica de imagenes'!$A$3:$G$17,6,FALSE)),IF($G$5="F1","","")),'Definición técnica de imagenes'!$F$16),"")</f>
        <v>500 x 500 px</v>
      </c>
      <c r="J15" s="112" t="s">
        <v>160</v>
      </c>
      <c r="K15" s="21"/>
    </row>
    <row r="16" spans="1:16" s="12" customFormat="1" ht="14.25" x14ac:dyDescent="0.3">
      <c r="A16" s="13" t="str">
        <f t="shared" si="3"/>
        <v>IMG07</v>
      </c>
      <c r="B16" s="111" t="s">
        <v>161</v>
      </c>
      <c r="C16" s="27" t="str">
        <f t="shared" si="0"/>
        <v>Recurso M5A</v>
      </c>
      <c r="D16" s="14" t="s">
        <v>148</v>
      </c>
      <c r="E16" s="14" t="s">
        <v>149</v>
      </c>
      <c r="F16" s="14" t="str">
        <f t="shared" si="1"/>
        <v>CN_08_05_REC220_IMG07n.png</v>
      </c>
      <c r="G16" s="14" t="str">
        <f>IF(F16&lt;&gt;"",IF($G$4="Recurso",IF(LEFT($G$5,1)="M",VLOOKUP($G$5,'Definición técnica de imagenes'!$A$3:$G$17,5,FALSE),IF($G$5="F1",'Definición técnica de imagenes'!$E$15,'Definición técnica de imagenes'!$F$13)),'Definición técnica de imagenes'!$E$16),"")</f>
        <v>286 x 286 px</v>
      </c>
      <c r="H16" s="14" t="str">
        <f t="shared" si="2"/>
        <v>CN_08_05_REC220_IMG07a.png</v>
      </c>
      <c r="I16" s="14" t="str">
        <f>IF(OR(B16&lt;&gt;"",J16&lt;&gt;""),IF($G$4="Recurso",IF(LEFT($G$5,1)="M",IF(VLOOKUP($G$5,'Definición técnica de imagenes'!$A$3:$G$17,6,FALSE)=0,"",VLOOKUP($G$5,'Definición técnica de imagenes'!$A$3:$G$17,6,FALSE)),IF($G$5="F1","","")),'Definición técnica de imagenes'!$F$16),"")</f>
        <v>500 x 500 px</v>
      </c>
      <c r="J16" s="113" t="s">
        <v>162</v>
      </c>
      <c r="K16" s="34"/>
    </row>
    <row r="17" spans="1:11" s="12" customFormat="1" x14ac:dyDescent="0.25">
      <c r="A17" s="13" t="str">
        <f t="shared" si="3"/>
        <v>IMG08</v>
      </c>
      <c r="B17" s="111" t="s">
        <v>163</v>
      </c>
      <c r="C17" s="27" t="str">
        <f t="shared" si="0"/>
        <v>Recurso M5A</v>
      </c>
      <c r="D17" s="14" t="s">
        <v>148</v>
      </c>
      <c r="E17" s="14" t="s">
        <v>149</v>
      </c>
      <c r="F17" s="14" t="str">
        <f t="shared" si="1"/>
        <v>CN_08_05_REC220_IMG08n.png</v>
      </c>
      <c r="G17" s="14" t="str">
        <f>IF(F17&lt;&gt;"",IF($G$4="Recurso",IF(LEFT($G$5,1)="M",VLOOKUP($G$5,'Definición técnica de imagenes'!$A$3:$G$17,5,FALSE),IF($G$5="F1",'Definición técnica de imagenes'!$E$15,'Definición técnica de imagenes'!$F$13)),'Definición técnica de imagenes'!$E$16),"")</f>
        <v>286 x 286 px</v>
      </c>
      <c r="H17" s="14" t="str">
        <f t="shared" si="2"/>
        <v>CN_08_05_REC220_IMG08a.png</v>
      </c>
      <c r="I17" s="14" t="str">
        <f>IF(OR(B17&lt;&gt;"",J17&lt;&gt;""),IF($G$4="Recurso",IF(LEFT($G$5,1)="M",IF(VLOOKUP($G$5,'Definición técnica de imagenes'!$A$3:$G$17,6,FALSE)=0,"",VLOOKUP($G$5,'Definición técnica de imagenes'!$A$3:$G$17,6,FALSE)),IF($G$5="F1","","")),'Definición técnica de imagenes'!$F$16),"")</f>
        <v>500 x 500 px</v>
      </c>
      <c r="J17" s="112" t="s">
        <v>164</v>
      </c>
      <c r="K17" s="21"/>
    </row>
    <row r="18" spans="1:11" s="12" customFormat="1" ht="27" x14ac:dyDescent="0.25">
      <c r="A18" s="13" t="str">
        <f t="shared" si="3"/>
        <v>IMG09</v>
      </c>
      <c r="B18" s="111" t="s">
        <v>165</v>
      </c>
      <c r="C18" s="27" t="str">
        <f t="shared" si="0"/>
        <v>Recurso M5A</v>
      </c>
      <c r="D18" s="14" t="s">
        <v>148</v>
      </c>
      <c r="E18" s="14" t="s">
        <v>149</v>
      </c>
      <c r="F18" s="14" t="str">
        <f t="shared" si="1"/>
        <v>CN_08_05_REC220_IMG09n.png</v>
      </c>
      <c r="G18" s="14" t="str">
        <f>IF(F18&lt;&gt;"",IF($G$4="Recurso",IF(LEFT($G$5,1)="M",VLOOKUP($G$5,'Definición técnica de imagenes'!$A$3:$G$17,5,FALSE),IF($G$5="F1",'Definición técnica de imagenes'!$E$15,'Definición técnica de imagenes'!$F$13)),'Definición técnica de imagenes'!$E$16),"")</f>
        <v>286 x 286 px</v>
      </c>
      <c r="H18" s="14" t="str">
        <f t="shared" si="2"/>
        <v>CN_08_05_REC220_IMG09a.png</v>
      </c>
      <c r="I18" s="14" t="str">
        <f>IF(OR(B18&lt;&gt;"",J18&lt;&gt;""),IF($G$4="Recurso",IF(LEFT($G$5,1)="M",IF(VLOOKUP($G$5,'Definición técnica de imagenes'!$A$3:$G$17,6,FALSE)=0,"",VLOOKUP($G$5,'Definición técnica de imagenes'!$A$3:$G$17,6,FALSE)),IF($G$5="F1","","")),'Definición técnica de imagenes'!$F$16),"")</f>
        <v>500 x 500 px</v>
      </c>
      <c r="J18" s="112" t="s">
        <v>166</v>
      </c>
      <c r="K18" s="21"/>
    </row>
    <row r="19" spans="1:11" s="12" customFormat="1" ht="27" x14ac:dyDescent="0.3">
      <c r="A19" s="13" t="str">
        <f t="shared" si="3"/>
        <v>IMGFALSO</v>
      </c>
      <c r="B19" s="111" t="s">
        <v>167</v>
      </c>
      <c r="C19" s="27" t="str">
        <f t="shared" si="0"/>
        <v>Recurso M5A</v>
      </c>
      <c r="D19" s="14" t="s">
        <v>148</v>
      </c>
      <c r="E19" s="14" t="s">
        <v>149</v>
      </c>
      <c r="F19" s="14" t="str">
        <f t="shared" si="1"/>
        <v>CN_08_05_REC220_IMGFALSOn.png</v>
      </c>
      <c r="G19" s="14" t="str">
        <f>IF(F19&lt;&gt;"",IF($G$4="Recurso",IF(LEFT($G$5,1)="M",VLOOKUP($G$5,'Definición técnica de imagenes'!$A$3:$G$17,5,FALSE),IF($G$5="F1",'Definición técnica de imagenes'!$E$15,'Definición técnica de imagenes'!$F$13)),'Definición técnica de imagenes'!$E$16),"")</f>
        <v>286 x 286 px</v>
      </c>
      <c r="H19" s="14" t="str">
        <f t="shared" si="2"/>
        <v>CN_08_05_REC220_IMGFALSOa.png</v>
      </c>
      <c r="I19" s="14" t="str">
        <f>IF(OR(B19&lt;&gt;"",J19&lt;&gt;""),IF($G$4="Recurso",IF(LEFT($G$5,1)="M",IF(VLOOKUP($G$5,'Definición técnica de imagenes'!$A$3:$G$17,6,FALSE)=0,"",VLOOKUP($G$5,'Definición técnica de imagenes'!$A$3:$G$17,6,FALSE)),IF($G$5="F1","","")),'Definición técnica de imagenes'!$F$16),"")</f>
        <v>500 x 500 px</v>
      </c>
      <c r="J19" s="113" t="s">
        <v>168</v>
      </c>
      <c r="K19" s="34"/>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www.shutterstock.com/pic-130092992/stock-photo--d-rendered-illustration-of-a-human-fetus-month.html?src=bj6kf6at3qFsNQ9A8ItRQg-1-4"/>
    <hyperlink ref="B11" r:id="rId2" display="http://www.shutterstock.com/pic-82183657/stock-photo-unborn-human-embryo-model-for-education-purpose.html?src=EbL714EsryuJQjw9T8GfzA-1-2"/>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2" t="s">
        <v>38</v>
      </c>
      <c r="B1" s="93"/>
      <c r="C1" s="93"/>
      <c r="D1" s="93"/>
      <c r="E1" s="93"/>
      <c r="F1" s="94"/>
    </row>
    <row r="2" spans="1:11" x14ac:dyDescent="0.25">
      <c r="A2" s="43" t="s">
        <v>42</v>
      </c>
      <c r="B2" s="44"/>
      <c r="C2" s="95" t="s">
        <v>13</v>
      </c>
      <c r="D2" s="96"/>
      <c r="E2" s="97"/>
      <c r="F2" s="45"/>
    </row>
    <row r="3" spans="1:11" ht="63" x14ac:dyDescent="0.25">
      <c r="A3" s="46" t="s">
        <v>43</v>
      </c>
      <c r="B3" s="44"/>
      <c r="C3" s="101" t="s">
        <v>14</v>
      </c>
      <c r="D3" s="102"/>
      <c r="E3" s="103"/>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4" t="str">
        <f>CONCATENATE(H21,"_",I21,"_",J21,"_CO")</f>
        <v>LE_07_04_CO</v>
      </c>
      <c r="E5" s="105"/>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0" t="str">
        <f>CONCATENATE("SolicitudGrafica_",D5,".xls")</f>
        <v>SolicitudGrafica_LE_07_04_CO.xls</v>
      </c>
      <c r="E7" s="90"/>
      <c r="F7" s="91"/>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2" t="s">
        <v>41</v>
      </c>
      <c r="B13" s="93"/>
      <c r="C13" s="93"/>
      <c r="D13" s="93"/>
      <c r="E13" s="93"/>
      <c r="F13" s="94"/>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5" t="s">
        <v>49</v>
      </c>
      <c r="D15" s="96"/>
      <c r="E15" s="96"/>
      <c r="F15" s="97"/>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98" t="str">
        <f>CONCATENATE(H21,"_",I21,"_",J21,"_",K45)</f>
        <v>LE_07_04_REC10</v>
      </c>
      <c r="E17" s="99"/>
      <c r="F17" s="100"/>
      <c r="J17" s="35">
        <v>14</v>
      </c>
      <c r="K17" s="35">
        <v>14</v>
      </c>
    </row>
    <row r="18" spans="1:11" ht="79.5" thickBot="1" x14ac:dyDescent="0.3">
      <c r="A18" s="46" t="s">
        <v>48</v>
      </c>
      <c r="B18" s="44"/>
      <c r="C18" s="75" t="s">
        <v>128</v>
      </c>
      <c r="D18" s="90" t="str">
        <f>CONCATENATE("SolicitudGrafica_",D17,".xls")</f>
        <v>SolicitudGrafica_LE_07_04_REC10.xls</v>
      </c>
      <c r="E18" s="90"/>
      <c r="F18" s="91"/>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2015-04-08T15:45:00Z</dcterms:modified>
</cp:coreProperties>
</file>