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14"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0" i="1"/>
  <c r="A11" i="1"/>
  <c r="H11" i="1"/>
  <c r="A12" i="1"/>
  <c r="H12" i="1"/>
  <c r="A13" i="1"/>
  <c r="H13" i="1"/>
  <c r="A14" i="1"/>
  <c r="A15" i="1"/>
  <c r="H15" i="1"/>
  <c r="A16" i="1"/>
  <c r="H16" i="1"/>
  <c r="A17" i="1"/>
  <c r="H17" i="1"/>
  <c r="A18" i="1"/>
  <c r="H18" i="1"/>
  <c r="A19"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<sst xmlns="http://schemas.openxmlformats.org/spreadsheetml/2006/main" count="260" uniqueCount="172">
  <si>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</si>
  <si>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</si>
  <si>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</si>
  <si>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</si>
  <si>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</si>
  <si>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</si>
  <si>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</si>
  <si>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</si>
  <si>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</si>
  <si>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</si>
  <si>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</si>
  <si>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</si>
  <si>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</si>
  <si>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</si>
  <si>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</si>
  <si>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</si>
  <si>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</si>
  <si>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</si>
  <si>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</si>
  <si>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</si>
  <si>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</si>
  <si>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</si>
  <si>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</si>
  <si>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</si>
  <si>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</si>
  <si>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</si>
  <si>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</si>
  <si>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</si>
  <si>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</si>
  <si>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</si>
  <si>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</si>
  <si>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</si>
  <si>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</si>
  <si>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</si>
  <si>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</si>
  <si>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</si>
  <si>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</si>
  <si>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</si>
  <si>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</si>
  <si>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</si>
  <si>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</si>
  <si>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</si>
  <si>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</si>
  <si>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</si>
  <si>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</si>
  <si>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</si>
  <si>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</si>
  <si>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</si>
  <si>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</si>
  <si>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</si>
  <si>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</si>
  <si>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</si>
  <si>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</si>
  <si>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</si>
  <si>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</si>
  <si>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</si>
  <si>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</si>
  <si>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</si>
  <si>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</si>
  <si>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</si>
  <si>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</si>
  <si>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</si>
  <si>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</si>
  <si>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</si>
  <si>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</si>
  <si>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</si>
  <si>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</si>
  <si>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</si>
  <si>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</si>
  <si>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</si>
  <si>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</si>
  <si>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</si>
  <si>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</si>
  <si>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</si>
  <si>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</si>
  <si>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</si>
  <si>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</si>
  <si>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</si>
  <si>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</si>
  <si>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</si>
  <si>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</si>
  <si>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</si>
  <si>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</si>
  <si>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</si>
  <si>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</si>
  <si>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</si>
  <si>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</si>
  <si>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</si>
  <si>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</si>
  <si>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</si>
  <si>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</si>
  <si>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</si>
  <si>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</si>
  <si>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</si>
  <si>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</si>
  <si>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</si>
  <si>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</si>
  <si>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</si>
  <si>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</si>
  <si>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</si>
  <si>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</si>
  <si>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</si>
  <si>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</si>
  <si>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</si>
  <si>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</si>
  <si>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</si>
  <si>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</si>
  <si>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</si>
  <si>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</si>
  <si>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</si>
  <si>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</si>
  <si>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</si>
  <si>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</si>
  <si>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</si>
  <si>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</si>
  <si>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</si>
  <si>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</si>
  <si>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</si>
  <si>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</si>
  <si>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</si>
  <si>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</si>
  <si>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</si>
  <si>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</si>
  <si>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</si>
  <si>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</si>
  <si>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</si>
  <si>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</si>
  <si>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</si>
  <si>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</si>
  <si>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</si>
  <si>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</si>
  <si>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</si>
  <si>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</si>
  <si>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</si>
  <si>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</si>
  <si>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</si>
  <si>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</si>
  <si>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</si>
  <si>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</si>
  <si>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</si>
  <si>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</si>
  <si>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</si>
  <si>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</si>
  <si>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</si>
  <si>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</si>
  <si>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 reproducción humana y la sexualidad</t>
  </si>
  <si>
    <t>Miguel Aljure</t>
  </si>
  <si>
    <t>Cuaderno de Estudio</t>
  </si>
  <si>
    <t>3ESO/ Biología y geología/ La reproducción y la sexualidad/ Los aparatos reproductores/ El aparato reproductor masculino/ primera imagen</t>
  </si>
  <si>
    <t>Fotografía</t>
  </si>
  <si>
    <t>Ilustración</t>
  </si>
  <si>
    <t>Horizontal</t>
  </si>
  <si>
    <t>Aparato reproductor femenino</t>
  </si>
  <si>
    <t>3ESO/ Biología y geología/ La reproducción y la sexualidad/ Los aparatos reproductores/ El aparato reproductor femenino/ imagen 1</t>
  </si>
  <si>
    <t>Aparato reproductor masculino</t>
  </si>
  <si>
    <t>CN_08_05_CO</t>
  </si>
  <si>
    <t>3ESO/ Biología y geología/ La reproducción y la sexualidad/ Los aparatos reproductores/ El aparato reproductor masculino/ imagen 2</t>
  </si>
  <si>
    <t>Un espermatozoide</t>
  </si>
  <si>
    <t>3ESO/ Biología y geología/ La reproducción y la sexualidad/ Los aparatos reproductores/ El aparato reproductor femenino/ imagen 2</t>
  </si>
  <si>
    <t>Un oocito (una célula redondeada)</t>
  </si>
  <si>
    <t>Agregar a la imagen, el conducto eyaculador y la glándula bulbouretral.</t>
  </si>
  <si>
    <t>Cambiar en la imagen la palabra radiata por radiada.</t>
  </si>
  <si>
    <t>Ver observaciones</t>
  </si>
  <si>
    <t>Ilustrar el siguiente esquema</t>
  </si>
  <si>
    <t>Esquema con la regulación hormonal del ciclo menstrual</t>
  </si>
  <si>
    <t>Pareja y bebé humanos</t>
  </si>
  <si>
    <t>3ESO/ Biología y geología/ La reproducción y la sexualidad/ El embarazo</t>
  </si>
  <si>
    <t>El embarazo</t>
  </si>
  <si>
    <t>Inseminación artificial</t>
  </si>
  <si>
    <t>Una inyección sobre una célula</t>
  </si>
  <si>
    <t>3ESO/ Biología y geología/ La reproducción y la sexualidad/ La sexualidad/ Imagen 1</t>
  </si>
  <si>
    <t>Preservativo y pildora anticonceptiva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</si>
</sst>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Arial"/>
      <family val="2"/>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xf>
    <xf numFmtId="0" fontId="9" fillId="0" borderId="5" xfId="0" applyFont="1" applyFill="1" applyBorder="1" applyAlignment="1">
      <alignment vertical="center" wrapText="1"/>
    </xf>
    <xf numFmtId="0" fontId="22" fillId="0" borderId="0" xfId="0" applyFont="1"/>
    <xf numFmtId="0" fontId="14" fillId="0" borderId="5" xfId="0" applyFont="1" applyBorder="1" applyAlignment="1">
      <alignment wrapText="1"/>
    </xf>
    <xf numFmtId="0" fontId="10" fillId="0" borderId="3" xfId="0" applyFont="1" applyBorder="1" applyAlignment="1">
      <alignment horizontal="left" vertical="center" wrapText="1"/>
    </xf>
    <xf numFmtId="0" fontId="14" fillId="0" borderId="5" xfId="0" applyFont="1" applyBorder="1" applyAlignment="1">
      <alignment horizontal="left" wrapText="1"/>
    </xf>
    <xf numFmtId="0" fontId="4" fillId="0" borderId="0" xfId="51"/>
    <xf numFmtId="0" fontId="23" fillId="0" borderId="5" xfId="0" applyFont="1" applyBorder="1" applyAlignment="1">
      <alignment wrapText="1"/>
    </xf>
    <xf numFmtId="0" fontId="23" fillId="0" borderId="5" xfId="0" applyFont="1" applyBorder="1" applyAlignment="1">
      <alignment vertical="center" wrapText="1"/>
    </xf>
    <xf numFmtId="0" fontId="4" fillId="0" borderId="0" xfId="5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127001</xdr:colOff>
      <xdr:row>9</xdr:row>
      <xdr:rowOff>174626</xdr:rowOff>
    </xdr:from>
    <xdr:to>
      <xdr:col>10</xdr:col>
      <xdr:colOff>3438525</xdr:colOff>
      <xdr:row>9</xdr:row>
      <xdr:rowOff>1925638</xdr:rowOff>
    </xdr:to>
    <xdr:grpSp>
      <xdr:nvGrpSpPr>
        <xdr:cNvPr id="23" name="319 Grupo"/>
        <xdr:cNvGrpSpPr/>
      </xdr:nvGrpSpPr>
      <xdr:grpSpPr>
        <a:xfrm>
          <a:off x="16471901" y="2146301"/>
          <a:ext cx="3311524" cy="1751012"/>
          <a:chOff x="0" y="0"/>
          <a:chExt cx="3889612" cy="2108579"/>
        </a:xfrm>
      </xdr:grpSpPr>
      <xdr:pic>
        <xdr:nvPicPr>
          <xdr:cNvPr id="24" name="23 Imagen"/>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7632" t="25875" r="18892" b="26848"/>
          <a:stretch/>
        </xdr:blipFill>
        <xdr:spPr bwMode="auto">
          <a:xfrm>
            <a:off x="0" y="334370"/>
            <a:ext cx="3889612" cy="1774209"/>
          </a:xfrm>
          <a:prstGeom prst="rect">
            <a:avLst/>
          </a:prstGeom>
          <a:ln>
            <a:noFill/>
          </a:ln>
          <a:extLst>
            <a:ext uri="{53640926-AAD7-44D8-BBD7-CCE9431645EC}">
              <a14:shadowObscured xmlns:a14="http://schemas.microsoft.com/office/drawing/2010/main"/>
            </a:ext>
          </a:extLst>
        </xdr:spPr>
      </xdr:pic>
      <xdr:grpSp>
        <xdr:nvGrpSpPr>
          <xdr:cNvPr id="25" name="316 Grupo"/>
          <xdr:cNvGrpSpPr/>
        </xdr:nvGrpSpPr>
        <xdr:grpSpPr>
          <a:xfrm>
            <a:off x="1876567" y="0"/>
            <a:ext cx="1722163" cy="1487172"/>
            <a:chOff x="1739099" y="-116006"/>
            <a:chExt cx="1722163" cy="1487172"/>
          </a:xfrm>
        </xdr:grpSpPr>
        <xdr:cxnSp macro="">
          <xdr:nvCxnSpPr>
            <xdr:cNvPr id="28" name="314 Conector recto"/>
            <xdr:cNvCxnSpPr>
              <a:endCxn id="29" idx="2"/>
            </xdr:cNvCxnSpPr>
          </xdr:nvCxnSpPr>
          <xdr:spPr>
            <a:xfrm flipV="1">
              <a:off x="1739099" y="284733"/>
              <a:ext cx="1288069" cy="1086433"/>
            </a:xfrm>
            <a:prstGeom prst="line">
              <a:avLst/>
            </a:prstGeom>
            <a:noFill/>
            <a:ln w="12700" cap="flat" cmpd="sng" algn="ctr">
              <a:solidFill>
                <a:sysClr val="windowText" lastClr="000000"/>
              </a:solidFill>
              <a:prstDash val="solid"/>
            </a:ln>
            <a:effectLst>
              <a:outerShdw blurRad="40000" dist="20000" dir="5400000" rotWithShape="0">
                <a:srgbClr val="000000">
                  <a:alpha val="38000"/>
                </a:srgbClr>
              </a:outerShdw>
            </a:effectLst>
          </xdr:spPr>
          <xdr:style>
            <a:lnRef idx="2">
              <a:schemeClr val="accent1"/>
            </a:lnRef>
            <a:fillRef idx="0">
              <a:schemeClr val="accent1"/>
            </a:fillRef>
            <a:effectRef idx="1">
              <a:schemeClr val="accent1"/>
            </a:effectRef>
            <a:fontRef idx="minor">
              <a:schemeClr val="tx1"/>
            </a:fontRef>
          </xdr:style>
        </xdr:cxnSp>
        <xdr:sp macro="" textlink="">
          <xdr:nvSpPr>
            <xdr:cNvPr id="29" name="Cuadro de texto 2"/>
            <xdr:cNvSpPr txBox="1">
              <a:spLocks noChangeArrowheads="1"/>
            </xdr:cNvSpPr>
          </xdr:nvSpPr>
          <xdr:spPr bwMode="auto">
            <a:xfrm>
              <a:off x="2593075" y="-116006"/>
              <a:ext cx="868187" cy="400739"/>
            </a:xfrm>
            <a:prstGeom prst="rect">
              <a:avLst/>
            </a:prstGeom>
            <a:solidFill>
              <a:srgbClr val="FFFFFF"/>
            </a:solidFill>
            <a:ln w="9525">
              <a:solidFill>
                <a:srgbClr val="000000"/>
              </a:solidFill>
              <a:miter lim="800000"/>
              <a:headEnd/>
              <a:tailEnd/>
            </a:ln>
          </xdr:spPr>
          <xdr:txBody>
            <a:bodyPr rot="0" vert="horz" wrap="square" lIns="91440" tIns="45720" rIns="91440" bIns="45720" anchor="t" anchorCtr="0">
              <a:spAutoFit/>
            </a:bodyPr>
            <a:lstStyle/>
            <a:p>
              <a:pPr algn="ctr">
                <a:spcAft>
                  <a:spcPts val="0"/>
                </a:spcAft>
              </a:pPr>
              <a:r>
                <a:rPr lang="es-ES_tradnl" sz="800">
                  <a:effectLst/>
                  <a:latin typeface="Cambria"/>
                  <a:ea typeface="Cambria"/>
                  <a:cs typeface="Times New Roman"/>
                </a:rPr>
                <a:t>Glándula</a:t>
              </a:r>
              <a:endParaRPr lang="es-CO" sz="1200">
                <a:effectLst/>
                <a:latin typeface="Cambria"/>
                <a:ea typeface="Cambria"/>
                <a:cs typeface="Times New Roman"/>
              </a:endParaRPr>
            </a:p>
            <a:p>
              <a:pPr algn="ctr">
                <a:spcAft>
                  <a:spcPts val="0"/>
                </a:spcAft>
              </a:pPr>
              <a:r>
                <a:rPr lang="es-ES_tradnl" sz="800">
                  <a:effectLst/>
                  <a:latin typeface="Cambria"/>
                  <a:ea typeface="Cambria"/>
                  <a:cs typeface="Times New Roman"/>
                </a:rPr>
                <a:t>bulbouretral</a:t>
              </a:r>
              <a:endParaRPr lang="es-CO" sz="1200">
                <a:effectLst/>
                <a:latin typeface="Cambria"/>
                <a:ea typeface="Cambria"/>
                <a:cs typeface="Times New Roman"/>
              </a:endParaRPr>
            </a:p>
          </xdr:txBody>
        </xdr:sp>
      </xdr:grpSp>
      <xdr:cxnSp macro="">
        <xdr:nvCxnSpPr>
          <xdr:cNvPr id="26" name="317 Conector recto"/>
          <xdr:cNvCxnSpPr/>
        </xdr:nvCxnSpPr>
        <xdr:spPr>
          <a:xfrm flipH="1" flipV="1">
            <a:off x="1050878" y="334370"/>
            <a:ext cx="852805" cy="1056640"/>
          </a:xfrm>
          <a:prstGeom prst="line">
            <a:avLst/>
          </a:prstGeom>
          <a:noFill/>
          <a:ln w="12700" cap="flat" cmpd="sng" algn="ctr">
            <a:solidFill>
              <a:sysClr val="windowText" lastClr="000000"/>
            </a:solidFill>
            <a:prstDash val="solid"/>
          </a:ln>
          <a:effectLst>
            <a:outerShdw blurRad="40000" dist="20000" dir="5400000" rotWithShape="0">
              <a:srgbClr val="000000">
                <a:alpha val="38000"/>
              </a:srgbClr>
            </a:outerShdw>
          </a:effectLst>
        </xdr:spPr>
        <xdr:style>
          <a:lnRef idx="2">
            <a:schemeClr val="accent1"/>
          </a:lnRef>
          <a:fillRef idx="0">
            <a:schemeClr val="accent1"/>
          </a:fillRef>
          <a:effectRef idx="1">
            <a:schemeClr val="accent1"/>
          </a:effectRef>
          <a:fontRef idx="minor">
            <a:schemeClr val="tx1"/>
          </a:fontRef>
        </xdr:style>
      </xdr:cxnSp>
      <xdr:sp macro="" textlink="">
        <xdr:nvSpPr>
          <xdr:cNvPr id="27" name="Cuadro de texto 2"/>
          <xdr:cNvSpPr txBox="1">
            <a:spLocks noChangeArrowheads="1"/>
          </xdr:cNvSpPr>
        </xdr:nvSpPr>
        <xdr:spPr bwMode="auto">
          <a:xfrm>
            <a:off x="499720" y="6824"/>
            <a:ext cx="891660" cy="400739"/>
          </a:xfrm>
          <a:prstGeom prst="rect">
            <a:avLst/>
          </a:prstGeom>
          <a:solidFill>
            <a:srgbClr val="FFFFFF"/>
          </a:solidFill>
          <a:ln w="9525">
            <a:solidFill>
              <a:srgbClr val="000000"/>
            </a:solidFill>
            <a:miter lim="800000"/>
            <a:headEnd/>
            <a:tailEnd/>
          </a:ln>
        </xdr:spPr>
        <xdr:txBody>
          <a:bodyPr rot="0" vert="horz" wrap="square" lIns="91440" tIns="45720" rIns="91440" bIns="45720" anchor="t" anchorCtr="0">
            <a:spAutoFit/>
          </a:bodyPr>
          <a:lstStyle/>
          <a:p>
            <a:pPr algn="ctr">
              <a:spcAft>
                <a:spcPts val="0"/>
              </a:spcAft>
            </a:pPr>
            <a:r>
              <a:rPr lang="es-CO" sz="800">
                <a:effectLst/>
                <a:latin typeface="Cambria"/>
                <a:ea typeface="Cambria"/>
                <a:cs typeface="Times New Roman"/>
              </a:rPr>
              <a:t>Conducto eyaculador</a:t>
            </a:r>
            <a:endParaRPr lang="es-CO" sz="1200">
              <a:effectLst/>
              <a:latin typeface="Cambria"/>
              <a:ea typeface="Cambria"/>
              <a:cs typeface="Times New Roman"/>
            </a:endParaRPr>
          </a:p>
        </xdr:txBody>
      </xdr:sp>
    </xdr:grpSp>
    <xdr:clientData/>
  </xdr:twoCellAnchor>
  <xdr:twoCellAnchor editAs="oneCell">
    <xdr:from>
      <xdr:col>10</xdr:col>
      <xdr:colOff>95250</xdr:colOff>
      <xdr:row>13</xdr:row>
      <xdr:rowOff>85724</xdr:rowOff>
    </xdr:from>
    <xdr:to>
      <xdr:col>10</xdr:col>
      <xdr:colOff>4429125</xdr:colOff>
      <xdr:row>13</xdr:row>
      <xdr:rowOff>2628899</xdr:rowOff>
    </xdr:to>
    <xdr:pic>
      <xdr:nvPicPr>
        <xdr:cNvPr id="34" name="33 Imagen"/>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3226" t="23165" r="20198" b="24514"/>
        <a:stretch/>
      </xdr:blipFill>
      <xdr:spPr bwMode="auto">
        <a:xfrm>
          <a:off x="16440150" y="5238749"/>
          <a:ext cx="4333875" cy="25431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194846810/stock-photo-in-vitro-fertilisation-ivf-macro-concept.html?src=SnhcE_oOLVBQgvvEyej1FA-1-0" TargetMode="External"/><Relationship Id="rId2" Type="http://schemas.openxmlformats.org/officeDocument/2006/relationships/hyperlink" Target="http://www.shutterstock.com/pic-48311224/stock-photo-schematic-sketch-of-artificial-insemination.html?src=iBm9vJ9qGZL3v1C3QUl_GQ-1-81" TargetMode="External"/><Relationship Id="rId1" Type="http://schemas.openxmlformats.org/officeDocument/2006/relationships/hyperlink" Target="http://www.shutterstock.com/pic-67045540/stock-photo-happy-family-mother-father-and-their-baby-under-the-blanket-on-the-bed-at-home-focus-on-the-man.html?src=4AHnvF4xZw3UXWhSuwOI0A-1-2"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69.875" style="16" customWidth="1"/>
    <col min="12" max="12" width="20.375" style="2" customWidth="1"/>
    <col min="13" max="13" width="14.5" style="2" customWidth="1"/>
    <col min="14" max="16384" width="10.875" style="2"/>
  </cols>
  <sheetData>
    <row r="1" spans="1:16" ht="16.5" thickBot="1" x14ac:dyDescent="0.3">
      <c r="A1" s="1"/>
      <c r="B1" s="1"/>
      <c r="C1" s="1"/>
      <c r="D1" s="1"/>
      <c r="F1" s="1"/>
      <c r="G1" s="1"/>
      <c r="H1" s="52"/>
      <c r="I1" s="52"/>
      <c r="J1" s="15"/>
      <c r="K1" s="15"/>
    </row>
    <row r="2" spans="1:16" ht="15.75" x14ac:dyDescent="0.25">
      <c r="A2" s="1"/>
      <c r="B2" s="3" t="s">
        <v>129</v>
      </c>
      <c r="C2" s="93" t="s">
        <v>22</v>
      </c>
      <c r="D2" s="94"/>
      <c r="F2" s="86" t="s">
        <v>0</v>
      </c>
      <c r="G2" s="87"/>
      <c r="H2" s="52"/>
      <c r="I2" s="52"/>
      <c r="J2" s="15"/>
    </row>
    <row r="3" spans="1:16" ht="15.75" x14ac:dyDescent="0.25">
      <c r="A3" s="1"/>
      <c r="B3" s="4" t="s">
        <v>8</v>
      </c>
      <c r="C3" s="95">
        <v>8</v>
      </c>
      <c r="D3" s="96"/>
      <c r="F3" s="88">
        <v>42100</v>
      </c>
      <c r="G3" s="89"/>
      <c r="H3" s="52"/>
      <c r="I3" s="52"/>
      <c r="J3" s="15"/>
    </row>
    <row r="4" spans="1:16" ht="16.5" x14ac:dyDescent="0.3">
      <c r="A4" s="1"/>
      <c r="B4" s="4" t="s">
        <v>54</v>
      </c>
      <c r="C4" s="95" t="s">
        <v>145</v>
      </c>
      <c r="D4" s="96"/>
      <c r="E4" s="5"/>
      <c r="F4" s="51" t="s">
        <v>55</v>
      </c>
      <c r="G4" s="50" t="s">
        <v>147</v>
      </c>
      <c r="H4" s="52"/>
      <c r="I4" s="52"/>
      <c r="J4" s="15"/>
      <c r="K4" s="15"/>
    </row>
    <row r="5" spans="1:16" ht="16.5" thickBot="1" x14ac:dyDescent="0.3">
      <c r="A5" s="1"/>
      <c r="B5" s="6" t="s">
        <v>1</v>
      </c>
      <c r="C5" s="97" t="s">
        <v>146</v>
      </c>
      <c r="D5" s="98"/>
      <c r="E5" s="5"/>
      <c r="F5" s="49" t="str">
        <f>IF(G4="Recurso","Motor del recurso","")</f>
        <v/>
      </c>
      <c r="G5" s="49"/>
      <c r="H5" s="52"/>
      <c r="I5" s="73"/>
      <c r="J5" s="15"/>
      <c r="K5" s="15"/>
    </row>
    <row r="6" spans="1:16" ht="16.5" thickBot="1" x14ac:dyDescent="0.3">
      <c r="A6" s="1"/>
      <c r="B6" s="1"/>
      <c r="C6" s="1"/>
      <c r="D6" s="1"/>
      <c r="E6" s="7"/>
      <c r="F6" s="1"/>
      <c r="G6" s="1"/>
      <c r="H6" s="52"/>
      <c r="I6" s="52"/>
      <c r="J6" s="15"/>
      <c r="K6" s="15"/>
    </row>
    <row r="7" spans="1:16" ht="15" customHeight="1" x14ac:dyDescent="0.25">
      <c r="A7" s="1"/>
      <c r="B7" s="36" t="s">
        <v>40</v>
      </c>
      <c r="C7" s="80" t="s">
        <v>155</v>
      </c>
      <c r="D7" s="35" t="s">
        <v>39</v>
      </c>
      <c r="F7" s="1"/>
      <c r="G7" s="1"/>
      <c r="H7" s="1"/>
      <c r="I7" s="1"/>
      <c r="J7" s="15"/>
      <c r="K7" s="15"/>
    </row>
    <row r="8" spans="1:16" s="8" customFormat="1" ht="16.5" thickBot="1" x14ac:dyDescent="0.3">
      <c r="A8" s="9"/>
      <c r="B8" s="9"/>
      <c r="C8" s="9"/>
      <c r="D8" s="10"/>
      <c r="E8" s="10"/>
      <c r="F8" s="90" t="s">
        <v>62</v>
      </c>
      <c r="G8" s="91"/>
      <c r="H8" s="91"/>
      <c r="I8" s="92"/>
      <c r="J8" s="17"/>
      <c r="K8" s="11"/>
      <c r="L8" s="2"/>
      <c r="M8" s="2"/>
      <c r="N8" s="2"/>
      <c r="O8" s="2"/>
      <c r="P8" s="2"/>
    </row>
    <row r="9" spans="1:16" ht="26.25" thickBot="1" x14ac:dyDescent="0.3">
      <c r="A9" s="32" t="s">
        <v>2</v>
      </c>
      <c r="B9" s="24" t="s">
        <v>9</v>
      </c>
      <c r="C9" s="23" t="s">
        <v>3</v>
      </c>
      <c r="D9" s="23" t="s">
        <v>4</v>
      </c>
      <c r="E9" s="23" t="s">
        <v>5</v>
      </c>
      <c r="F9" s="72" t="s">
        <v>61</v>
      </c>
      <c r="G9" s="72" t="s">
        <v>59</v>
      </c>
      <c r="H9" s="72" t="s">
        <v>60</v>
      </c>
      <c r="I9" s="72" t="s">
        <v>121</v>
      </c>
      <c r="J9" s="24" t="s">
        <v>6</v>
      </c>
      <c r="K9" s="25" t="s">
        <v>7</v>
      </c>
    </row>
    <row r="10" spans="1:16" s="11" customFormat="1" ht="205.5" customHeight="1" x14ac:dyDescent="0.25">
      <c r="A10" s="12" t="str">
        <f>IF(OR(B10&lt;&gt;"",J10&lt;&gt;""),"IMG01","")</f>
        <v>IMG01</v>
      </c>
      <c r="B10" s="76" t="s">
        <v>148</v>
      </c>
      <c r="C10" s="26" t="str">
        <f>IF(OR(B10&lt;&gt;"",J10&lt;&gt;""),IF($G$4="Recurso",CONCATENATE($G$4," ",$G$5),$G$4),"")</f>
        <v>Cuaderno de Estudio</v>
      </c>
      <c r="D10" s="13" t="s">
        <v>150</v>
      </c>
      <c r="E10" s="13" t="s">
        <v>151</v>
      </c>
      <c r="F10" s="13" t="str">
        <f>IF(OR(B10&lt;&gt;"",J10&lt;&gt;""),CONCATENATE($C$7,"_",$A10,IF($G$4="Cuaderno de Estudio","_small",CONCATENATE(IF(I10="","","n"),IF(LEFT($G$5,1)="F",".jpg",".png")))),"")</f>
        <v>CN_08_05_CO_IMG01_small</v>
      </c>
      <c r="G10" s="13" t="str">
        <f>IF(F10&lt;&gt;"",IF($G$4="Recurso",IF(LEFT($G$5,1)="M",VLOOKUP($G$5,'Definición técnica de imagenes'!$A$3:$G$17,5,FALSE),IF($G$5="F1",'Definición técnica de imagenes'!$E$15,'Definición técnica de imagenes'!$F$13)),'Definición técnica de imagenes'!$E$16),"")</f>
        <v>526 x 370 px</v>
      </c>
      <c r="H10" s="13" t="str">
        <f>IF(AND(I10&lt;&gt;"",I10&lt;&gt;0),IF(OR(B10&lt;&gt;"",J10&lt;&gt;""),CONCATENATE($C$7,"_",$A10,IF($G$4="Cuaderno de Estudio","_zoom",CONCATENATE("a",IF(LEFT($G$5,1)="F",".jpg",".png")))),""),"")</f>
        <v>CN_08_05_CO_IMG01_zoom</v>
      </c>
      <c r="I10" s="13" t="str">
        <f>IF(OR(B10&lt;&gt;"",J10&lt;&gt;""),IF($G$4="Recurso",IF(LEFT($G$5,1)="M",IF(VLOOKUP($G$5,'Definición técnica de imagenes'!$A$3:$G$17,6,FALSE)=0,"",VLOOKUP($G$5,'Definición técnica de imagenes'!$A$3:$G$17,6,FALSE)),IF($G$5="F1","","")),'Definición técnica de imagenes'!$F$16),"")</f>
        <v>800 x 600 px</v>
      </c>
      <c r="J10" s="77" t="s">
        <v>154</v>
      </c>
      <c r="K10" s="79" t="s">
        <v>160</v>
      </c>
    </row>
    <row r="11" spans="1:16" s="11" customFormat="1" ht="13.9" customHeight="1" x14ac:dyDescent="0.25">
      <c r="A11" s="12" t="str">
        <f>IF(OR(B11&lt;&gt;"",J11&lt;&gt;""),CONCATENATE(LEFT(A10,3),IF(MID(A10,4,2)+1&lt;10,CONCATENATE("0",MID(A10,4,2)+1))),"")</f>
        <v>IMG02</v>
      </c>
      <c r="B11" s="78" t="s">
        <v>153</v>
      </c>
      <c r="C11" s="26" t="str">
        <f t="shared" ref="C11:C22" si="0">IF(OR(B11&lt;&gt;"",J11&lt;&gt;""),IF($G$4="Recurso",CONCATENATE($G$4," ",$G$5),$G$4),"")</f>
        <v>Cuaderno de Estudio</v>
      </c>
      <c r="D11" s="13" t="s">
        <v>149</v>
      </c>
      <c r="E11" s="13" t="s">
        <v>151</v>
      </c>
      <c r="F11" s="13" t="str">
        <f t="shared" ref="F11:F74" si="1">IF(OR(B11&lt;&gt;"",J11&lt;&gt;""),CONCATENATE($C$7,"_",$A11,IF($G$4="Cuaderno de Estudio","_small",CONCATENATE(IF(I11="","","n"),IF(LEFT($G$5,1)="F",".jpg",".png")))),"")</f>
        <v>CN_08_05_CO_IMG02_small</v>
      </c>
      <c r="G11" s="13" t="str">
        <f>IF(F11&lt;&gt;"",IF($G$4="Recurso",IF(LEFT($G$5,1)="M",VLOOKUP($G$5,'Definición técnica de imagenes'!$A$3:$G$17,5,FALSE),IF($G$5="F1",'Definición técnica de imagenes'!$E$15,'Definición técnica de imagenes'!$F$13)),'Definición técnica de imagenes'!$E$16),"")</f>
        <v>526 x 370 px</v>
      </c>
      <c r="H11" s="13" t="str">
        <f t="shared" ref="H11:H74" si="2">IF(AND(I11&lt;&gt;"",I11&lt;&gt;0),IF(OR(B11&lt;&gt;"",J11&lt;&gt;""),CONCATENATE($C$7,"_",$A11,IF($G$4="Cuaderno de Estudio","_zoom",CONCATENATE("a",IF(LEFT($G$5,1)="F",".jpg",".png")))),""),"")</f>
        <v>CN_08_05_CO_IMG02_zoom</v>
      </c>
      <c r="I11" s="13" t="str">
        <f>IF(OR(B11&lt;&gt;"",J11&lt;&gt;""),IF($G$4="Recurso",IF(LEFT($G$5,1)="M",IF(VLOOKUP($G$5,'Definición técnica de imagenes'!$A$3:$G$17,6,FALSE)=0,"",VLOOKUP($G$5,'Definición técnica de imagenes'!$A$3:$G$17,6,FALSE)),IF($G$5="F1","","")),'Definición técnica de imagenes'!$F$16),"")</f>
        <v>800 x 600 px</v>
      </c>
      <c r="J11" s="79" t="s">
        <v>152</v>
      </c>
      <c r="K11" s="14"/>
    </row>
    <row r="12" spans="1:16" s="11" customFormat="1" ht="15.75" x14ac:dyDescent="0.25">
      <c r="A12" s="12" t="str">
        <f t="shared" ref="A12:A30" si="3">IF(OR(B12&lt;&gt;"",J12&lt;&gt;""),CONCATENATE(LEFT(A11,3),IF(MID(A11,4,2)+1&lt;10,CONCATENATE("0",MID(A11,4,2)+1))),"")</f>
        <v>IMG03</v>
      </c>
      <c r="B12" s="78" t="s">
        <v>156</v>
      </c>
      <c r="C12" s="26" t="str">
        <f t="shared" si="0"/>
        <v>Cuaderno de Estudio</v>
      </c>
      <c r="D12" s="13" t="s">
        <v>149</v>
      </c>
      <c r="E12" s="13" t="s">
        <v>151</v>
      </c>
      <c r="F12" s="13" t="str">
        <f t="shared" si="1"/>
        <v>CN_08_05_CO_IMG03_small</v>
      </c>
      <c r="G12" s="13" t="str">
        <f>IF(F12&lt;&gt;"",IF($G$4="Recurso",IF(LEFT($G$5,1)="M",VLOOKUP($G$5,'Definición técnica de imagenes'!$A$3:$G$17,5,FALSE),IF($G$5="F1",'Definición técnica de imagenes'!$E$15,'Definición técnica de imagenes'!$F$13)),'Definición técnica de imagenes'!$E$16),"")</f>
        <v>526 x 370 px</v>
      </c>
      <c r="H12" s="13" t="str">
        <f t="shared" si="2"/>
        <v>CN_08_05_CO_IMG03_zoom</v>
      </c>
      <c r="I12" s="13" t="str">
        <f>IF(OR(B12&lt;&gt;"",J12&lt;&gt;""),IF($G$4="Recurso",IF(LEFT($G$5,1)="M",IF(VLOOKUP($G$5,'Definición técnica de imagenes'!$A$3:$G$17,6,FALSE)=0,"",VLOOKUP($G$5,'Definición técnica de imagenes'!$A$3:$G$17,6,FALSE)),IF($G$5="F1","","")),'Definición técnica de imagenes'!$F$16),"")</f>
        <v>800 x 600 px</v>
      </c>
      <c r="J12" s="79" t="s">
        <v>157</v>
      </c>
      <c r="K12" s="18"/>
    </row>
    <row r="13" spans="1:16" s="11" customFormat="1" ht="15.75" x14ac:dyDescent="0.25">
      <c r="A13" s="12" t="str">
        <f t="shared" si="3"/>
        <v>IMG04</v>
      </c>
      <c r="B13" s="76" t="s">
        <v>158</v>
      </c>
      <c r="C13" s="26" t="str">
        <f t="shared" si="0"/>
        <v>Cuaderno de Estudio</v>
      </c>
      <c r="D13" s="13" t="s">
        <v>150</v>
      </c>
      <c r="E13" s="13" t="s">
        <v>151</v>
      </c>
      <c r="F13" s="13" t="str">
        <f t="shared" si="1"/>
        <v>CN_08_05_CO_IMG04_small</v>
      </c>
      <c r="G13" s="13" t="str">
        <f>IF(F13&lt;&gt;"",IF($G$4="Recurso",IF(LEFT($G$5,1)="M",VLOOKUP($G$5,'Definición técnica de imagenes'!$A$3:$G$17,5,FALSE),IF($G$5="F1",'Definición técnica de imagenes'!$E$15,'Definición técnica de imagenes'!$F$13)),'Definición técnica de imagenes'!$E$16),"")</f>
        <v>526 x 370 px</v>
      </c>
      <c r="H13" s="13" t="str">
        <f t="shared" si="2"/>
        <v>CN_08_05_CO_IMG04_zoom</v>
      </c>
      <c r="I13" s="13" t="str">
        <f>IF(OR(B13&lt;&gt;"",J13&lt;&gt;""),IF($G$4="Recurso",IF(LEFT($G$5,1)="M",IF(VLOOKUP($G$5,'Definición técnica de imagenes'!$A$3:$G$17,6,FALSE)=0,"",VLOOKUP($G$5,'Definición técnica de imagenes'!$A$3:$G$17,6,FALSE)),IF($G$5="F1","","")),'Definición técnica de imagenes'!$F$16),"")</f>
        <v>800 x 600 px</v>
      </c>
      <c r="J13" s="79" t="s">
        <v>159</v>
      </c>
      <c r="K13" s="78" t="s">
        <v>161</v>
      </c>
    </row>
    <row r="14" spans="1:16" s="11" customFormat="1" ht="221.25" customHeight="1" x14ac:dyDescent="0.25">
      <c r="A14" s="12" t="str">
        <f t="shared" si="3"/>
        <v>IMG05</v>
      </c>
      <c r="B14" s="81" t="s">
        <v>162</v>
      </c>
      <c r="C14" s="26" t="str">
        <f t="shared" si="0"/>
        <v>Cuaderno de Estudio</v>
      </c>
      <c r="D14" s="13" t="s">
        <v>150</v>
      </c>
      <c r="E14" s="13" t="s">
        <v>151</v>
      </c>
      <c r="F14" s="13" t="str">
        <f t="shared" si="1"/>
        <v>CN_08_05_CO_IMG05_small</v>
      </c>
      <c r="G14" s="13" t="str">
        <f>IF(F14&lt;&gt;"",IF($G$4="Recurso",IF(LEFT($G$5,1)="M",VLOOKUP($G$5,'Definición técnica de imagenes'!$A$3:$G$17,5,FALSE),IF($G$5="F1",'Definición técnica de imagenes'!$E$15,'Definición técnica de imagenes'!$F$13)),'Definición técnica de imagenes'!$E$16),"")</f>
        <v>526 x 370 px</v>
      </c>
      <c r="H14" s="13" t="str">
        <f>IF(AND(I14&lt;&gt;"",I14&lt;&gt;0),IF(OR(B14&lt;&gt;"",J14&lt;&gt;""),CONCATENATE($C$7,"_",$A14,IF($G$4="Cuaderno de Estudio","_zoom",CONCATENATE("a",IF(LEFT($G$5,1)="F",".jpg",".png")))),""),"")</f>
        <v>CN_08_05_CO_IMG05_zoom</v>
      </c>
      <c r="I14" s="13" t="str">
        <f>IF(OR(B14&lt;&gt;"",J14&lt;&gt;""),IF($G$4="Recurso",IF(LEFT($G$5,1)="M",IF(VLOOKUP($G$5,'Definición técnica de imagenes'!$A$3:$G$17,6,FALSE)=0,"",VLOOKUP($G$5,'Definición técnica de imagenes'!$A$3:$G$17,6,FALSE)),IF($G$5="F1","","")),'Definición técnica de imagenes'!$F$16),"")</f>
        <v>800 x 600 px</v>
      </c>
      <c r="J14" s="79" t="s">
        <v>164</v>
      </c>
      <c r="K14" s="79" t="s">
        <v>163</v>
      </c>
    </row>
    <row r="15" spans="1:16" s="11" customFormat="1" ht="15.75" x14ac:dyDescent="0.25">
      <c r="A15" s="12" t="str">
        <f t="shared" si="3"/>
        <v>IMG06</v>
      </c>
      <c r="B15" s="82">
        <v>67045540</v>
      </c>
      <c r="C15" s="26" t="str">
        <f t="shared" si="0"/>
        <v>Cuaderno de Estudio</v>
      </c>
      <c r="D15" s="13" t="s">
        <v>149</v>
      </c>
      <c r="E15" s="13" t="s">
        <v>151</v>
      </c>
      <c r="F15" s="13" t="str">
        <f t="shared" si="1"/>
        <v>CN_08_05_CO_IMG06_small</v>
      </c>
      <c r="G15" s="13" t="str">
        <f>IF(F15&lt;&gt;"",IF($G$4="Recurso",IF(LEFT($G$5,1)="M",VLOOKUP($G$5,'Definición técnica de imagenes'!$A$3:$G$17,5,FALSE),IF($G$5="F1",'Definición técnica de imagenes'!$E$15,'Definición técnica de imagenes'!$F$13)),'Definición técnica de imagenes'!$E$16),"")</f>
        <v>526 x 370 px</v>
      </c>
      <c r="H15" s="13" t="str">
        <f t="shared" si="2"/>
        <v>CN_08_05_CO_IMG06_zoom</v>
      </c>
      <c r="I15" s="13" t="str">
        <f>IF(OR(B15&lt;&gt;"",J15&lt;&gt;""),IF($G$4="Recurso",IF(LEFT($G$5,1)="M",IF(VLOOKUP($G$5,'Definición técnica de imagenes'!$A$3:$G$17,6,FALSE)=0,"",VLOOKUP($G$5,'Definición técnica de imagenes'!$A$3:$G$17,6,FALSE)),IF($G$5="F1","","")),'Definición técnica de imagenes'!$F$16),"")</f>
        <v>800 x 600 px</v>
      </c>
      <c r="J15" s="83" t="s">
        <v>165</v>
      </c>
      <c r="K15" s="20"/>
    </row>
    <row r="16" spans="1:16" s="11" customFormat="1" ht="16.5" x14ac:dyDescent="0.3">
      <c r="A16" s="12" t="str">
        <f t="shared" si="3"/>
        <v>IMG07</v>
      </c>
      <c r="B16" s="78" t="s">
        <v>166</v>
      </c>
      <c r="C16" s="26" t="str">
        <f t="shared" si="0"/>
        <v>Cuaderno de Estudio</v>
      </c>
      <c r="D16" s="13" t="s">
        <v>149</v>
      </c>
      <c r="E16" s="13" t="s">
        <v>151</v>
      </c>
      <c r="F16" s="13" t="str">
        <f t="shared" si="1"/>
        <v>CN_08_05_CO_IMG07_small</v>
      </c>
      <c r="G16" s="13" t="str">
        <f>IF(F16&lt;&gt;"",IF($G$4="Recurso",IF(LEFT($G$5,1)="M",VLOOKUP($G$5,'Definición técnica de imagenes'!$A$3:$G$17,5,FALSE),IF($G$5="F1",'Definición técnica de imagenes'!$E$15,'Definición técnica de imagenes'!$F$13)),'Definición técnica de imagenes'!$E$16),"")</f>
        <v>526 x 370 px</v>
      </c>
      <c r="H16" s="13" t="str">
        <f t="shared" si="2"/>
        <v>CN_08_05_CO_IMG07_zoom</v>
      </c>
      <c r="I16" s="13" t="str">
        <f>IF(OR(B16&lt;&gt;"",J16&lt;&gt;""),IF($G$4="Recurso",IF(LEFT($G$5,1)="M",IF(VLOOKUP($G$5,'Definición técnica de imagenes'!$A$3:$G$17,6,FALSE)=0,"",VLOOKUP($G$5,'Definición técnica de imagenes'!$A$3:$G$17,6,FALSE)),IF($G$5="F1","","")),'Definición técnica de imagenes'!$F$16),"")</f>
        <v>800 x 600 px</v>
      </c>
      <c r="J16" s="84" t="s">
        <v>167</v>
      </c>
      <c r="K16" s="33"/>
    </row>
    <row r="17" spans="1:11" s="11" customFormat="1" ht="15.75" x14ac:dyDescent="0.25">
      <c r="A17" s="12" t="str">
        <f t="shared" si="3"/>
        <v>IMG08</v>
      </c>
      <c r="B17" s="85">
        <v>48311224</v>
      </c>
      <c r="C17" s="26" t="str">
        <f t="shared" si="0"/>
        <v>Cuaderno de Estudio</v>
      </c>
      <c r="D17" s="13" t="s">
        <v>149</v>
      </c>
      <c r="E17" s="13" t="s">
        <v>151</v>
      </c>
      <c r="F17" s="13" t="str">
        <f t="shared" si="1"/>
        <v>CN_08_05_CO_IMG08_small</v>
      </c>
      <c r="G17" s="13" t="str">
        <f>IF(F17&lt;&gt;"",IF($G$4="Recurso",IF(LEFT($G$5,1)="M",VLOOKUP($G$5,'Definición técnica de imagenes'!$A$3:$G$17,5,FALSE),IF($G$5="F1",'Definición técnica de imagenes'!$E$15,'Definición técnica de imagenes'!$F$13)),'Definición técnica de imagenes'!$E$16),"")</f>
        <v>526 x 370 px</v>
      </c>
      <c r="H17" s="13" t="str">
        <f t="shared" si="2"/>
        <v>CN_08_05_CO_IMG08_zoom</v>
      </c>
      <c r="I17" s="13" t="str">
        <f>IF(OR(B17&lt;&gt;"",J17&lt;&gt;""),IF($G$4="Recurso",IF(LEFT($G$5,1)="M",IF(VLOOKUP($G$5,'Definición técnica de imagenes'!$A$3:$G$17,6,FALSE)=0,"",VLOOKUP($G$5,'Definición técnica de imagenes'!$A$3:$G$17,6,FALSE)),IF($G$5="F1","","")),'Definición técnica de imagenes'!$F$16),"")</f>
        <v>800 x 600 px</v>
      </c>
      <c r="J17" s="83" t="s">
        <v>168</v>
      </c>
      <c r="K17" s="20"/>
    </row>
    <row r="18" spans="1:11" s="11" customFormat="1" ht="15.75" x14ac:dyDescent="0.25">
      <c r="A18" s="12" t="str">
        <f t="shared" si="3"/>
        <v>IMG09</v>
      </c>
      <c r="B18" s="82">
        <v>194846810</v>
      </c>
      <c r="C18" s="26" t="str">
        <f t="shared" si="0"/>
        <v>Cuaderno de Estudio</v>
      </c>
      <c r="D18" s="13" t="s">
        <v>149</v>
      </c>
      <c r="E18" s="13" t="s">
        <v>151</v>
      </c>
      <c r="F18" s="13" t="str">
        <f t="shared" si="1"/>
        <v>CN_08_05_CO_IMG09_small</v>
      </c>
      <c r="G18" s="13" t="str">
        <f>IF(F18&lt;&gt;"",IF($G$4="Recurso",IF(LEFT($G$5,1)="M",VLOOKUP($G$5,'Definición técnica de imagenes'!$A$3:$G$17,5,FALSE),IF($G$5="F1",'Definición técnica de imagenes'!$E$15,'Definición técnica de imagenes'!$F$13)),'Definición técnica de imagenes'!$E$16),"")</f>
        <v>526 x 370 px</v>
      </c>
      <c r="H18" s="13" t="str">
        <f t="shared" si="2"/>
        <v>CN_08_05_CO_IMG09_zoom</v>
      </c>
      <c r="I18" s="13" t="str">
        <f>IF(OR(B18&lt;&gt;"",J18&lt;&gt;""),IF($G$4="Recurso",IF(LEFT($G$5,1)="M",IF(VLOOKUP($G$5,'Definición técnica de imagenes'!$A$3:$G$17,6,FALSE)=0,"",VLOOKUP($G$5,'Definición técnica de imagenes'!$A$3:$G$17,6,FALSE)),IF($G$5="F1","","")),'Definición técnica de imagenes'!$F$16),"")</f>
        <v>800 x 600 px</v>
      </c>
      <c r="J18" s="83" t="s">
        <v>169</v>
      </c>
      <c r="K18" s="20"/>
    </row>
    <row r="19" spans="1:11" s="11" customFormat="1" ht="27" x14ac:dyDescent="0.3">
      <c r="A19" s="12" t="str">
        <f t="shared" si="3"/>
        <v>IMGFALSO</v>
      </c>
      <c r="B19" s="76" t="s">
        <v>170</v>
      </c>
      <c r="C19" s="26" t="str">
        <f t="shared" si="0"/>
        <v>Cuaderno de Estudio</v>
      </c>
      <c r="D19" s="13" t="s">
        <v>149</v>
      </c>
      <c r="E19" s="13" t="s">
        <v>151</v>
      </c>
      <c r="F19" s="13" t="str">
        <f t="shared" si="1"/>
        <v>CN_08_05_CO_IMGFALSO_small</v>
      </c>
      <c r="G19" s="13" t="str">
        <f>IF(F19&lt;&gt;"",IF($G$4="Recurso",IF(LEFT($G$5,1)="M",VLOOKUP($G$5,'Definición técnica de imagenes'!$A$3:$G$17,5,FALSE),IF($G$5="F1",'Definición técnica de imagenes'!$E$15,'Definición técnica de imagenes'!$F$13)),'Definición técnica de imagenes'!$E$16),"")</f>
        <v>526 x 370 px</v>
      </c>
      <c r="H19" s="13" t="str">
        <f t="shared" si="2"/>
        <v>CN_08_05_CO_IMGFALSO_zoom</v>
      </c>
      <c r="I19" s="13" t="str">
        <f>IF(OR(B19&lt;&gt;"",J19&lt;&gt;""),IF($G$4="Recurso",IF(LEFT($G$5,1)="M",IF(VLOOKUP($G$5,'Definición técnica de imagenes'!$A$3:$G$17,6,FALSE)=0,"",VLOOKUP($G$5,'Definición técnica de imagenes'!$A$3:$G$17,6,FALSE)),IF($G$5="F1","","")),'Definición técnica de imagenes'!$F$16),"")</f>
        <v>800 x 600 px</v>
      </c>
      <c r="J19" s="84" t="s">
        <v>171</v>
      </c>
      <c r="K19" s="33"/>
    </row>
    <row r="20" spans="1:11" s="11" customFormat="1" x14ac:dyDescent="0.25">
      <c r="A20" s="12" t="str">
        <f t="shared" si="3"/>
        <v/>
      </c>
      <c r="B20" s="27"/>
      <c r="C20" s="26" t="str">
        <f t="shared" si="0"/>
        <v/>
      </c>
      <c r="D20" s="13"/>
      <c r="E20" s="13"/>
      <c r="F20" s="13" t="str">
        <f t="shared" si="1"/>
        <v/>
      </c>
      <c r="G20" s="13" t="str">
        <f>IF(F20&lt;&gt;"",IF($G$4="Recurso",IF(LEFT($G$5,1)="M",VLOOKUP($G$5,'Definición técnica de imagenes'!$A$3:$G$17,5,FALSE),IF($G$5="F1",'Definición técnica de imagenes'!$E$15,'Definición técnica de imagenes'!$F$13)),'Definición técnica de imagenes'!$E$16),"")</f>
        <v/>
      </c>
      <c r="H20" s="13" t="str">
        <f t="shared" si="2"/>
        <v/>
      </c>
      <c r="I20" s="13" t="str">
        <f>IF(OR(B20&lt;&gt;"",J20&lt;&gt;""),IF($G$4="Recurso",IF(LEFT($G$5,1)="M",IF(VLOOKUP($G$5,'Definición técnica de imagenes'!$A$3:$G$17,6,FALSE)=0,"",VLOOKUP($G$5,'Definición técnica de imagenes'!$A$3:$G$17,6,FALSE)),IF($G$5="F1","","")),'Definición técnica de imagenes'!$F$16),"")</f>
        <v/>
      </c>
      <c r="J20" s="18"/>
      <c r="K20" s="20"/>
    </row>
    <row r="21" spans="1:11" s="11" customFormat="1" x14ac:dyDescent="0.25">
      <c r="A21" s="12" t="str">
        <f t="shared" si="3"/>
        <v/>
      </c>
      <c r="B21" s="28"/>
      <c r="C21" s="26" t="str">
        <f t="shared" si="0"/>
        <v/>
      </c>
      <c r="D21" s="13"/>
      <c r="E21" s="13"/>
      <c r="F21" s="13" t="str">
        <f t="shared" si="1"/>
        <v/>
      </c>
      <c r="G21" s="13" t="str">
        <f>IF(F21&lt;&gt;"",IF($G$4="Recurso",IF(LEFT($G$5,1)="M",VLOOKUP($G$5,'Definición técnica de imagenes'!$A$3:$G$17,5,FALSE),IF($G$5="F1",'Definición técnica de imagenes'!$E$15,'Definición técnica de imagenes'!$F$13)),'Definición técnica de imagenes'!$E$16),"")</f>
        <v/>
      </c>
      <c r="H21" s="13" t="str">
        <f t="shared" si="2"/>
        <v/>
      </c>
      <c r="I21" s="13" t="str">
        <f>IF(OR(B21&lt;&gt;"",J21&lt;&gt;""),IF($G$4="Recurso",IF(LEFT($G$5,1)="M",IF(VLOOKUP($G$5,'Definición técnica de imagenes'!$A$3:$G$17,6,FALSE)=0,"",VLOOKUP($G$5,'Definición técnica de imagenes'!$A$3:$G$17,6,FALSE)),IF($G$5="F1","","")),'Definición técnica de imagenes'!$F$16),"")</f>
        <v/>
      </c>
      <c r="J21" s="20"/>
      <c r="K21" s="20"/>
    </row>
    <row r="22" spans="1:11" s="11" customFormat="1" x14ac:dyDescent="0.25">
      <c r="A22" s="12" t="str">
        <f t="shared" si="3"/>
        <v/>
      </c>
      <c r="B22" s="29"/>
      <c r="C22" s="26" t="str">
        <f t="shared" si="0"/>
        <v/>
      </c>
      <c r="D22" s="13"/>
      <c r="E22" s="13"/>
      <c r="F22" s="13" t="str">
        <f t="shared" si="1"/>
        <v/>
      </c>
      <c r="G22" s="13" t="str">
        <f>IF(F22&lt;&gt;"",IF($G$4="Recurso",IF(LEFT($G$5,1)="M",VLOOKUP($G$5,'Definición técnica de imagenes'!$A$3:$G$17,5,FALSE),IF($G$5="F1",'Definición técnica de imagenes'!$E$15,'Definición técnica de imagenes'!$F$13)),'Definición técnica de imagenes'!$E$16),"")</f>
        <v/>
      </c>
      <c r="H22" s="13" t="str">
        <f t="shared" si="2"/>
        <v/>
      </c>
      <c r="I22" s="13" t="str">
        <f>IF(OR(B22&lt;&gt;"",J22&lt;&gt;""),IF($G$4="Recurso",IF(LEFT($G$5,1)="M",IF(VLOOKUP($G$5,'Definición técnica de imagenes'!$A$3:$G$17,6,FALSE)=0,"",VLOOKUP($G$5,'Definición técnica de imagenes'!$A$3:$G$17,6,FALSE)),IF($G$5="F1","","")),'Definición técnica de imagenes'!$F$16),"")</f>
        <v/>
      </c>
      <c r="J22" s="13"/>
      <c r="K22" s="19"/>
    </row>
    <row r="23" spans="1:11" s="11" customFormat="1" x14ac:dyDescent="0.25">
      <c r="A23" s="12" t="str">
        <f t="shared" si="3"/>
        <v/>
      </c>
      <c r="B23" s="27"/>
      <c r="C23" s="27"/>
      <c r="D23" s="13"/>
      <c r="E23" s="13"/>
      <c r="F23" s="13" t="str">
        <f t="shared" si="1"/>
        <v/>
      </c>
      <c r="G23" s="13" t="str">
        <f>IF(F23&lt;&gt;"",IF($G$4="Recurso",IF(LEFT($G$5,1)="M",VLOOKUP($G$5,'Definición técnica de imagenes'!$A$3:$G$17,5,FALSE),IF($G$5="F1",'Definición técnica de imagenes'!$E$15,'Definición técnica de imagenes'!$F$13)),'Definición técnica de imagenes'!$E$16),"")</f>
        <v/>
      </c>
      <c r="H23" s="13" t="str">
        <f t="shared" si="2"/>
        <v/>
      </c>
      <c r="I23" s="13" t="str">
        <f>IF(OR(B23&lt;&gt;"",J23&lt;&gt;""),IF($G$4="Recurso",IF(LEFT($G$5,1)="M",IF(VLOOKUP($G$5,'Definición técnica de imagenes'!$A$3:$G$17,6,FALSE)=0,"",VLOOKUP($G$5,'Definición técnica de imagenes'!$A$3:$G$17,6,FALSE)),IF($G$5="F1","","")),'Definición técnica de imagenes'!$F$16),"")</f>
        <v/>
      </c>
      <c r="J23" s="18"/>
      <c r="K23" s="18"/>
    </row>
    <row r="24" spans="1:11" s="11" customFormat="1" x14ac:dyDescent="0.25">
      <c r="A24" s="12" t="str">
        <f t="shared" si="3"/>
        <v/>
      </c>
      <c r="B24" s="26"/>
      <c r="C24" s="26"/>
      <c r="D24" s="13"/>
      <c r="E24" s="13"/>
      <c r="F24" s="13" t="str">
        <f t="shared" si="1"/>
        <v/>
      </c>
      <c r="G24" s="13" t="str">
        <f>IF(F24&lt;&gt;"",IF($G$4="Recurso",IF(LEFT($G$5,1)="M",VLOOKUP($G$5,'Definición técnica de imagenes'!$A$3:$G$17,5,FALSE),IF($G$5="F1",'Definición técnica de imagenes'!$E$15,'Definición técnica de imagenes'!$F$13)),'Definición técnica de imagenes'!$E$16),"")</f>
        <v/>
      </c>
      <c r="H24" s="13" t="str">
        <f t="shared" si="2"/>
        <v/>
      </c>
      <c r="I24" s="13" t="str">
        <f>IF(OR(B24&lt;&gt;"",J24&lt;&gt;""),IF($G$4="Recurso",IF(LEFT($G$5,1)="M",IF(VLOOKUP($G$5,'Definición técnica de imagenes'!$A$3:$G$17,6,FALSE)=0,"",VLOOKUP($G$5,'Definición técnica de imagenes'!$A$3:$G$17,6,FALSE)),IF($G$5="F1","","")),'Definición técnica de imagenes'!$F$16),"")</f>
        <v/>
      </c>
      <c r="J24" s="13"/>
      <c r="K24" s="14"/>
    </row>
    <row r="25" spans="1:11" s="11" customFormat="1" x14ac:dyDescent="0.25">
      <c r="A25" s="12" t="str">
        <f t="shared" si="3"/>
        <v/>
      </c>
      <c r="B25" s="27"/>
      <c r="C25" s="27"/>
      <c r="D25" s="13"/>
      <c r="E25" s="13"/>
      <c r="F25" s="13" t="str">
        <f t="shared" si="1"/>
        <v/>
      </c>
      <c r="G25" s="13" t="str">
        <f>IF(F25&lt;&gt;"",IF($G$4="Recurso",IF(LEFT($G$5,1)="M",VLOOKUP($G$5,'Definición técnica de imagenes'!$A$3:$G$17,5,FALSE),IF($G$5="F1",'Definición técnica de imagenes'!$E$15,'Definición técnica de imagenes'!$F$13)),'Definición técnica de imagenes'!$E$16),"")</f>
        <v/>
      </c>
      <c r="H25" s="13" t="str">
        <f t="shared" si="2"/>
        <v/>
      </c>
      <c r="I25" s="13" t="str">
        <f>IF(OR(B25&lt;&gt;"",J25&lt;&gt;""),IF($G$4="Recurso",IF(LEFT($G$5,1)="M",IF(VLOOKUP($G$5,'Definición técnica de imagenes'!$A$3:$G$17,6,FALSE)=0,"",VLOOKUP($G$5,'Definición técnica de imagenes'!$A$3:$G$17,6,FALSE)),IF($G$5="F1","","")),'Definición técnica de imagenes'!$F$16),"")</f>
        <v/>
      </c>
      <c r="J25" s="13"/>
      <c r="K25" s="18"/>
    </row>
    <row r="26" spans="1:11" s="11" customFormat="1" x14ac:dyDescent="0.25">
      <c r="A26" s="12" t="str">
        <f t="shared" si="3"/>
        <v/>
      </c>
      <c r="B26" s="27"/>
      <c r="C26" s="27"/>
      <c r="D26" s="13"/>
      <c r="E26" s="13"/>
      <c r="F26" s="13" t="str">
        <f t="shared" si="1"/>
        <v/>
      </c>
      <c r="G26" s="13" t="str">
        <f>IF(F26&lt;&gt;"",IF($G$4="Recurso",IF(LEFT($G$5,1)="M",VLOOKUP($G$5,'Definición técnica de imagenes'!$A$3:$G$17,5,FALSE),IF($G$5="F1",'Definición técnica de imagenes'!$E$15,'Definición técnica de imagenes'!$F$13)),'Definición técnica de imagenes'!$E$16),"")</f>
        <v/>
      </c>
      <c r="H26" s="13" t="str">
        <f t="shared" si="2"/>
        <v/>
      </c>
      <c r="I26" s="13" t="str">
        <f>IF(OR(B26&lt;&gt;"",J26&lt;&gt;""),IF($G$4="Recurso",IF(LEFT($G$5,1)="M",IF(VLOOKUP($G$5,'Definición técnica de imagenes'!$A$3:$G$17,6,FALSE)=0,"",VLOOKUP($G$5,'Definición técnica de imagenes'!$A$3:$G$17,6,FALSE)),IF($G$5="F1","","")),'Definición técnica de imagenes'!$F$16),"")</f>
        <v/>
      </c>
      <c r="J26" s="13"/>
      <c r="K26" s="18"/>
    </row>
    <row r="27" spans="1:11" s="11" customFormat="1" x14ac:dyDescent="0.25">
      <c r="A27" s="12" t="str">
        <f t="shared" si="3"/>
        <v/>
      </c>
      <c r="B27" s="27"/>
      <c r="C27" s="27"/>
      <c r="D27" s="13"/>
      <c r="E27" s="13"/>
      <c r="F27" s="13" t="str">
        <f t="shared" si="1"/>
        <v/>
      </c>
      <c r="G27" s="13" t="str">
        <f>IF(F27&lt;&gt;"",IF($G$4="Recurso",IF(LEFT($G$5,1)="M",VLOOKUP($G$5,'Definición técnica de imagenes'!$A$3:$G$17,5,FALSE),IF($G$5="F1",'Definición técnica de imagenes'!$E$15,'Definición técnica de imagenes'!$F$13)),'Definición técnica de imagenes'!$E$16),"")</f>
        <v/>
      </c>
      <c r="H27" s="13" t="str">
        <f t="shared" si="2"/>
        <v/>
      </c>
      <c r="I27" s="13" t="str">
        <f>IF(OR(B27&lt;&gt;"",J27&lt;&gt;""),IF($G$4="Recurso",IF(LEFT($G$5,1)="M",IF(VLOOKUP($G$5,'Definición técnica de imagenes'!$A$3:$G$17,6,FALSE)=0,"",VLOOKUP($G$5,'Definición técnica de imagenes'!$A$3:$G$17,6,FALSE)),IF($G$5="F1","","")),'Definición técnica de imagenes'!$F$16),"")</f>
        <v/>
      </c>
      <c r="J27" s="18"/>
      <c r="K27" s="18"/>
    </row>
    <row r="28" spans="1:11" s="11" customFormat="1" x14ac:dyDescent="0.25">
      <c r="A28" s="12" t="str">
        <f t="shared" si="3"/>
        <v/>
      </c>
      <c r="B28" s="26"/>
      <c r="C28" s="26"/>
      <c r="D28" s="13"/>
      <c r="E28" s="13"/>
      <c r="F28" s="13" t="str">
        <f t="shared" si="1"/>
        <v/>
      </c>
      <c r="G28" s="13" t="str">
        <f>IF(F28&lt;&gt;"",IF($G$4="Recurso",IF(LEFT($G$5,1)="M",VLOOKUP($G$5,'Definición técnica de imagenes'!$A$3:$G$17,5,FALSE),IF($G$5="F1",'Definición técnica de imagenes'!$E$15,'Definición técnica de imagenes'!$F$13)),'Definición técnica de imagenes'!$E$16),"")</f>
        <v/>
      </c>
      <c r="H28" s="13" t="str">
        <f t="shared" si="2"/>
        <v/>
      </c>
      <c r="I28" s="13" t="str">
        <f>IF(OR(B28&lt;&gt;"",J28&lt;&gt;""),IF($G$4="Recurso",IF(LEFT($G$5,1)="M",IF(VLOOKUP($G$5,'Definición técnica de imagenes'!$A$3:$G$17,6,FALSE)=0,"",VLOOKUP($G$5,'Definición técnica de imagenes'!$A$3:$G$17,6,FALSE)),IF($G$5="F1","","")),'Definición técnica de imagenes'!$F$16),"")</f>
        <v/>
      </c>
      <c r="J28" s="18"/>
      <c r="K28" s="18"/>
    </row>
    <row r="29" spans="1:11" s="11" customFormat="1" x14ac:dyDescent="0.25">
      <c r="A29" s="12" t="str">
        <f t="shared" si="3"/>
        <v/>
      </c>
      <c r="B29" s="27"/>
      <c r="C29" s="27"/>
      <c r="D29" s="13"/>
      <c r="E29" s="13"/>
      <c r="F29" s="13" t="str">
        <f t="shared" si="1"/>
        <v/>
      </c>
      <c r="G29" s="13" t="str">
        <f>IF(F29&lt;&gt;"",IF($G$4="Recurso",IF(LEFT($G$5,1)="M",VLOOKUP($G$5,'Definición técnica de imagenes'!$A$3:$G$17,5,FALSE),IF($G$5="F1",'Definición técnica de imagenes'!$E$15,'Definición técnica de imagenes'!$F$13)),'Definición técnica de imagenes'!$E$16),"")</f>
        <v/>
      </c>
      <c r="H29" s="13" t="str">
        <f t="shared" si="2"/>
        <v/>
      </c>
      <c r="I29" s="13" t="str">
        <f>IF(OR(B29&lt;&gt;"",J29&lt;&gt;""),IF($G$4="Recurso",IF(LEFT($G$5,1)="M",IF(VLOOKUP($G$5,'Definición técnica de imagenes'!$A$3:$G$17,6,FALSE)=0,"",VLOOKUP($G$5,'Definición técnica de imagenes'!$A$3:$G$17,6,FALSE)),IF($G$5="F1","","")),'Definición técnica de imagenes'!$F$16),"")</f>
        <v/>
      </c>
      <c r="J29" s="18"/>
      <c r="K29" s="18"/>
    </row>
    <row r="30" spans="1:11" s="11" customFormat="1" x14ac:dyDescent="0.25">
      <c r="A30" s="12" t="str">
        <f t="shared" si="3"/>
        <v/>
      </c>
      <c r="B30" s="27"/>
      <c r="C30" s="27"/>
      <c r="D30" s="13"/>
      <c r="E30" s="13"/>
      <c r="F30" s="13" t="str">
        <f t="shared" si="1"/>
        <v/>
      </c>
      <c r="G30" s="13" t="str">
        <f>IF(F30&lt;&gt;"",IF($G$4="Recurso",IF(LEFT($G$5,1)="M",VLOOKUP($G$5,'Definición técnica de imagenes'!$A$3:$G$17,5,FALSE),IF($G$5="F1",'Definición técnica de imagenes'!$E$15,'Definición técnica de imagenes'!$F$13)),'Definición técnica de imagenes'!$E$16),"")</f>
        <v/>
      </c>
      <c r="H30" s="13" t="str">
        <f t="shared" si="2"/>
        <v/>
      </c>
      <c r="I30" s="13" t="str">
        <f>IF(OR(B30&lt;&gt;"",J30&lt;&gt;""),IF($G$4="Recurso",IF(LEFT($G$5,1)="M",IF(VLOOKUP($G$5,'Definición técnica de imagenes'!$A$3:$G$17,6,FALSE)=0,"",VLOOKUP($G$5,'Definición técnica de imagenes'!$A$3:$G$17,6,FALSE)),IF($G$5="F1","","")),'Definición técnica de imagenes'!$F$16),"")</f>
        <v/>
      </c>
      <c r="J30" s="18"/>
      <c r="K30" s="18"/>
    </row>
    <row r="31" spans="1:11" s="11" customFormat="1" x14ac:dyDescent="0.25">
      <c r="A31" s="12"/>
      <c r="B31" s="27"/>
      <c r="C31" s="27"/>
      <c r="D31" s="13"/>
      <c r="E31" s="13"/>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IF(OR(B31&lt;&gt;"",J31&lt;&gt;""),IF($G$4="Recurso",IF(LEFT($G$5,1)="M",IF(VLOOKUP($G$5,'Definición técnica de imagenes'!$A$3:$G$17,6,FALSE)=0,"",VLOOKUP($G$5,'Definición técnica de imagenes'!$A$3:$G$17,6,FALSE)),IF($G$5="F1","","")),'Definición técnica de imagenes'!$F$16),"")</f>
        <v/>
      </c>
      <c r="J31" s="18"/>
      <c r="K31" s="18"/>
    </row>
    <row r="32" spans="1:11" s="11" customFormat="1" x14ac:dyDescent="0.25">
      <c r="A32" s="12"/>
      <c r="B32" s="27"/>
      <c r="C32" s="27"/>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IF(OR(B32&lt;&gt;"",J32&lt;&gt;""),IF($G$4="Recurso",IF(LEFT($G$5,1)="M",IF(VLOOKUP($G$5,'Definición técnica de imagenes'!$A$3:$G$17,6,FALSE)=0,"",VLOOKUP($G$5,'Definición técnica de imagenes'!$A$3:$G$17,6,FALSE)),IF($G$5="F1","","")),'Definición técnica de imagenes'!$F$16),"")</f>
        <v/>
      </c>
      <c r="J32" s="18"/>
      <c r="K32" s="18"/>
    </row>
    <row r="33" spans="1:11" s="11" customFormat="1" x14ac:dyDescent="0.25">
      <c r="A33" s="12"/>
      <c r="B33" s="27"/>
      <c r="C33" s="27"/>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IF(OR(B33&lt;&gt;"",J33&lt;&gt;""),IF($G$4="Recurso",IF(LEFT($G$5,1)="M",IF(VLOOKUP($G$5,'Definición técnica de imagenes'!$A$3:$G$17,6,FALSE)=0,"",VLOOKUP($G$5,'Definición técnica de imagenes'!$A$3:$G$17,6,FALSE)),IF($G$5="F1","","")),'Definición técnica de imagenes'!$F$16),"")</f>
        <v/>
      </c>
      <c r="J33" s="18"/>
      <c r="K33" s="18"/>
    </row>
    <row r="34" spans="1:11" s="11" customFormat="1" x14ac:dyDescent="0.25">
      <c r="A34" s="12"/>
      <c r="B34" s="27"/>
      <c r="C34" s="27"/>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IF(OR(B34&lt;&gt;"",J34&lt;&gt;""),IF($G$4="Recurso",IF(LEFT($G$5,1)="M",IF(VLOOKUP($G$5,'Definición técnica de imagenes'!$A$3:$G$17,6,FALSE)=0,"",VLOOKUP($G$5,'Definición técnica de imagenes'!$A$3:$G$17,6,FALSE)),IF($G$5="F1","","")),'Definición técnica de imagenes'!$F$16),"")</f>
        <v/>
      </c>
      <c r="J34" s="18"/>
      <c r="K34" s="18"/>
    </row>
    <row r="35" spans="1:11" s="11" customFormat="1" x14ac:dyDescent="0.25">
      <c r="A35" s="12"/>
      <c r="B35" s="26"/>
      <c r="C35" s="26"/>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IF(OR(B35&lt;&gt;"",J35&lt;&gt;""),IF($G$4="Recurso",IF(LEFT($G$5,1)="M",IF(VLOOKUP($G$5,'Definición técnica de imagenes'!$A$3:$G$17,6,FALSE)=0,"",VLOOKUP($G$5,'Definición técnica de imagenes'!$A$3:$G$17,6,FALSE)),IF($G$5="F1","","")),'Definición técnica de imagenes'!$F$16),"")</f>
        <v/>
      </c>
      <c r="J35" s="13"/>
      <c r="K35" s="14"/>
    </row>
    <row r="36" spans="1:11" s="11" customFormat="1" x14ac:dyDescent="0.25">
      <c r="A36" s="12"/>
      <c r="B36" s="30"/>
      <c r="C36" s="30"/>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IF(OR(B36&lt;&gt;"",J36&lt;&gt;""),IF($G$4="Recurso",IF(LEFT($G$5,1)="M",IF(VLOOKUP($G$5,'Definición técnica de imagenes'!$A$3:$G$17,6,FALSE)=0,"",VLOOKUP($G$5,'Definición técnica de imagenes'!$A$3:$G$17,6,FALSE)),IF($G$5="F1","","")),'Definición técnica de imagenes'!$F$16),"")</f>
        <v/>
      </c>
      <c r="J36" s="13"/>
      <c r="K36" s="14"/>
    </row>
    <row r="37" spans="1:11" s="11" customFormat="1" x14ac:dyDescent="0.25">
      <c r="A37" s="12"/>
      <c r="B37" s="26"/>
      <c r="C37" s="26"/>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IF(OR(B37&lt;&gt;"",J37&lt;&gt;""),IF($G$4="Recurso",IF(LEFT($G$5,1)="M",IF(VLOOKUP($G$5,'Definición técnica de imagenes'!$A$3:$G$17,6,FALSE)=0,"",VLOOKUP($G$5,'Definición técnica de imagenes'!$A$3:$G$17,6,FALSE)),IF($G$5="F1","","")),'Definición técnica de imagenes'!$F$16),"")</f>
        <v/>
      </c>
      <c r="J37" s="21"/>
      <c r="K37" s="14"/>
    </row>
    <row r="38" spans="1:11" s="11" customFormat="1" x14ac:dyDescent="0.25">
      <c r="A38" s="12"/>
      <c r="B38" s="31"/>
      <c r="C38" s="31"/>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IF(OR(B38&lt;&gt;"",J38&lt;&gt;""),IF($G$4="Recurso",IF(LEFT($G$5,1)="M",IF(VLOOKUP($G$5,'Definición técnica de imagenes'!$A$3:$G$17,6,FALSE)=0,"",VLOOKUP($G$5,'Definición técnica de imagenes'!$A$3:$G$17,6,FALSE)),IF($G$5="F1","","")),'Definición técnica de imagenes'!$F$16),"")</f>
        <v/>
      </c>
      <c r="J38" s="22"/>
      <c r="K38" s="14"/>
    </row>
    <row r="39" spans="1:11" s="11" customFormat="1" x14ac:dyDescent="0.25">
      <c r="A39" s="12"/>
      <c r="B39" s="26"/>
      <c r="C39" s="26"/>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IF(OR(B39&lt;&gt;"",J39&lt;&gt;""),IF($G$4="Recurso",IF(LEFT($G$5,1)="M",IF(VLOOKUP($G$5,'Definición técnica de imagenes'!$A$3:$G$17,6,FALSE)=0,"",VLOOKUP($G$5,'Definición técnica de imagenes'!$A$3:$G$17,6,FALSE)),IF($G$5="F1","","")),'Definición técnica de imagenes'!$F$16),"")</f>
        <v/>
      </c>
      <c r="J39" s="13"/>
      <c r="K39" s="14"/>
    </row>
    <row r="40" spans="1:11" s="11" customFormat="1" x14ac:dyDescent="0.25">
      <c r="A40" s="12"/>
      <c r="B40" s="26"/>
      <c r="C40" s="26"/>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IF(OR(B40&lt;&gt;"",J40&lt;&gt;""),IF($G$4="Recurso",IF(LEFT($G$5,1)="M",IF(VLOOKUP($G$5,'Definición técnica de imagenes'!$A$3:$G$17,6,FALSE)=0,"",VLOOKUP($G$5,'Definición técnica de imagenes'!$A$3:$G$17,6,FALSE)),IF($G$5="F1","","")),'Definición técnica de imagenes'!$F$16),"")</f>
        <v/>
      </c>
      <c r="J40" s="13"/>
      <c r="K40" s="14"/>
    </row>
    <row r="41" spans="1:11" s="11" customFormat="1" x14ac:dyDescent="0.25">
      <c r="A41" s="12"/>
      <c r="B41" s="26"/>
      <c r="C41" s="26"/>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IF(OR(B41&lt;&gt;"",J41&lt;&gt;""),IF($G$4="Recurso",IF(LEFT($G$5,1)="M",IF(VLOOKUP($G$5,'Definición técnica de imagenes'!$A$3:$G$17,6,FALSE)=0,"",VLOOKUP($G$5,'Definición técnica de imagenes'!$A$3:$G$17,6,FALSE)),IF($G$5="F1","","")),'Definición técnica de imagenes'!$F$16),"")</f>
        <v/>
      </c>
      <c r="J41" s="13"/>
      <c r="K41" s="14"/>
    </row>
    <row r="42" spans="1:11" s="11" customFormat="1" x14ac:dyDescent="0.25">
      <c r="A42" s="12"/>
      <c r="B42" s="26"/>
      <c r="C42" s="26"/>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IF(OR(B42&lt;&gt;"",J42&lt;&gt;""),IF($G$4="Recurso",IF(LEFT($G$5,1)="M",IF(VLOOKUP($G$5,'Definición técnica de imagenes'!$A$3:$G$17,6,FALSE)=0,"",VLOOKUP($G$5,'Definición técnica de imagenes'!$A$3:$G$17,6,FALSE)),IF($G$5="F1","","")),'Definición técnica de imagenes'!$F$16),"")</f>
        <v/>
      </c>
      <c r="J42" s="13"/>
      <c r="K42" s="14"/>
    </row>
    <row r="43" spans="1:11" s="11" customFormat="1" x14ac:dyDescent="0.25">
      <c r="A43" s="12"/>
      <c r="B43" s="26"/>
      <c r="C43" s="26"/>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IF(OR(B43&lt;&gt;"",J43&lt;&gt;""),IF($G$4="Recurso",IF(LEFT($G$5,1)="M",IF(VLOOKUP($G$5,'Definición técnica de imagenes'!$A$3:$G$17,6,FALSE)=0,"",VLOOKUP($G$5,'Definición técnica de imagenes'!$A$3:$G$17,6,FALSE)),IF($G$5="F1","","")),'Definición técnica de imagenes'!$F$16),"")</f>
        <v/>
      </c>
      <c r="J43" s="13"/>
      <c r="K43" s="14"/>
    </row>
    <row r="44" spans="1:11" s="11" customFormat="1" x14ac:dyDescent="0.25">
      <c r="A44" s="12"/>
      <c r="B44" s="26"/>
      <c r="C44" s="26"/>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IF(OR(B44&lt;&gt;"",J44&lt;&gt;""),IF($G$4="Recurso",IF(LEFT($G$5,1)="M",IF(VLOOKUP($G$5,'Definición técnica de imagenes'!$A$3:$G$17,6,FALSE)=0,"",VLOOKUP($G$5,'Definición técnica de imagenes'!$A$3:$G$17,6,FALSE)),IF($G$5="F1","","")),'Definición técnica de imagenes'!$F$16),"")</f>
        <v/>
      </c>
      <c r="J44" s="13"/>
      <c r="K44" s="14"/>
    </row>
    <row r="45" spans="1:11" s="11" customFormat="1" x14ac:dyDescent="0.25">
      <c r="A45" s="12"/>
      <c r="B45" s="26"/>
      <c r="C45" s="26"/>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IF(OR(B45&lt;&gt;"",J45&lt;&gt;""),IF($G$4="Recurso",IF(LEFT($G$5,1)="M",IF(VLOOKUP($G$5,'Definición técnica de imagenes'!$A$3:$G$17,6,FALSE)=0,"",VLOOKUP($G$5,'Definición técnica de imagenes'!$A$3:$G$17,6,FALSE)),IF($G$5="F1","","")),'Definición técnica de imagenes'!$F$16),"")</f>
        <v/>
      </c>
      <c r="J45" s="13"/>
      <c r="K45" s="14"/>
    </row>
    <row r="46" spans="1:11" s="11" customFormat="1" x14ac:dyDescent="0.25">
      <c r="A46" s="12"/>
      <c r="B46" s="26"/>
      <c r="C46" s="26"/>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IF(OR(B46&lt;&gt;"",J46&lt;&gt;""),IF($G$4="Recurso",IF(LEFT($G$5,1)="M",IF(VLOOKUP($G$5,'Definición técnica de imagenes'!$A$3:$G$17,6,FALSE)=0,"",VLOOKUP($G$5,'Definición técnica de imagenes'!$A$3:$G$17,6,FALSE)),IF($G$5="F1","","")),'Definición técnica de imagenes'!$F$16),"")</f>
        <v/>
      </c>
      <c r="J46" s="13"/>
      <c r="K46" s="14"/>
    </row>
    <row r="47" spans="1:11" s="11" customFormat="1" x14ac:dyDescent="0.25">
      <c r="A47" s="12"/>
      <c r="B47" s="26"/>
      <c r="C47" s="26"/>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IF(OR(B47&lt;&gt;"",J47&lt;&gt;""),IF($G$4="Recurso",IF(LEFT($G$5,1)="M",IF(VLOOKUP($G$5,'Definición técnica de imagenes'!$A$3:$G$17,6,FALSE)=0,"",VLOOKUP($G$5,'Definición técnica de imagenes'!$A$3:$G$17,6,FALSE)),IF($G$5="F1","","")),'Definición técnica de imagenes'!$F$16),"")</f>
        <v/>
      </c>
      <c r="J47" s="13"/>
      <c r="K47" s="14"/>
    </row>
    <row r="48" spans="1:11" s="11" customFormat="1" x14ac:dyDescent="0.25">
      <c r="A48" s="12"/>
      <c r="B48" s="26"/>
      <c r="C48" s="26"/>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IF(OR(B48&lt;&gt;"",J48&lt;&gt;""),IF($G$4="Recurso",IF(LEFT($G$5,1)="M",IF(VLOOKUP($G$5,'Definición técnica de imagenes'!$A$3:$G$17,6,FALSE)=0,"",VLOOKUP($G$5,'Definición técnica de imagenes'!$A$3:$G$17,6,FALSE)),IF($G$5="F1","","")),'Definición técnica de imagenes'!$F$16),"")</f>
        <v/>
      </c>
      <c r="J48" s="13"/>
      <c r="K48" s="14"/>
    </row>
    <row r="49" spans="1:11" s="11" customFormat="1" x14ac:dyDescent="0.25">
      <c r="A49" s="12"/>
      <c r="B49" s="26"/>
      <c r="C49" s="26"/>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IF(OR(B49&lt;&gt;"",J49&lt;&gt;""),IF($G$4="Recurso",IF(LEFT($G$5,1)="M",IF(VLOOKUP($G$5,'Definición técnica de imagenes'!$A$3:$G$17,6,FALSE)=0,"",VLOOKUP($G$5,'Definición técnica de imagenes'!$A$3:$G$17,6,FALSE)),IF($G$5="F1","","")),'Definición técnica de imagenes'!$F$16),"")</f>
        <v/>
      </c>
      <c r="J49" s="13"/>
      <c r="K49" s="14"/>
    </row>
    <row r="50" spans="1:11" s="11" customFormat="1" x14ac:dyDescent="0.25">
      <c r="A50" s="12"/>
      <c r="B50" s="26"/>
      <c r="C50" s="26"/>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IF(OR(B50&lt;&gt;"",J50&lt;&gt;""),IF($G$4="Recurso",IF(LEFT($G$5,1)="M",IF(VLOOKUP($G$5,'Definición técnica de imagenes'!$A$3:$G$17,6,FALSE)=0,"",VLOOKUP($G$5,'Definición técnica de imagenes'!$A$3:$G$17,6,FALSE)),IF($G$5="F1","","")),'Definición técnica de imagenes'!$F$16),"")</f>
        <v/>
      </c>
      <c r="J50" s="13"/>
      <c r="K50" s="14"/>
    </row>
    <row r="51" spans="1:11" s="11" customFormat="1" x14ac:dyDescent="0.25">
      <c r="A51" s="12"/>
      <c r="B51" s="26"/>
      <c r="C51" s="26"/>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IF(OR(B51&lt;&gt;"",J51&lt;&gt;""),IF($G$4="Recurso",IF(LEFT($G$5,1)="M",IF(VLOOKUP($G$5,'Definición técnica de imagenes'!$A$3:$G$17,6,FALSE)=0,"",VLOOKUP($G$5,'Definición técnica de imagenes'!$A$3:$G$17,6,FALSE)),IF($G$5="F1","","")),'Definición técnica de imagenes'!$F$16),"")</f>
        <v/>
      </c>
      <c r="J51" s="13"/>
      <c r="K51" s="14"/>
    </row>
    <row r="52" spans="1:11" s="11" customFormat="1" x14ac:dyDescent="0.25">
      <c r="A52" s="12"/>
      <c r="B52" s="26"/>
      <c r="C52" s="26"/>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IF(OR(B52&lt;&gt;"",J52&lt;&gt;""),IF($G$4="Recurso",IF(LEFT($G$5,1)="M",IF(VLOOKUP($G$5,'Definición técnica de imagenes'!$A$3:$G$17,6,FALSE)=0,"",VLOOKUP($G$5,'Definición técnica de imagenes'!$A$3:$G$17,6,FALSE)),IF($G$5="F1","","")),'Definición técnica de imagenes'!$F$16),"")</f>
        <v/>
      </c>
      <c r="J52" s="13"/>
      <c r="K52" s="14"/>
    </row>
    <row r="53" spans="1:11" s="11" customFormat="1" x14ac:dyDescent="0.25">
      <c r="A53" s="12"/>
      <c r="B53" s="26"/>
      <c r="C53" s="26"/>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IF(OR(B53&lt;&gt;"",J53&lt;&gt;""),IF($G$4="Recurso",IF(LEFT($G$5,1)="M",IF(VLOOKUP($G$5,'Definición técnica de imagenes'!$A$3:$G$17,6,FALSE)=0,"",VLOOKUP($G$5,'Definición técnica de imagenes'!$A$3:$G$17,6,FALSE)),IF($G$5="F1","","")),'Definición técnica de imagenes'!$F$16),"")</f>
        <v/>
      </c>
      <c r="J53" s="13"/>
      <c r="K53" s="14"/>
    </row>
    <row r="54" spans="1:11" s="11" customFormat="1" x14ac:dyDescent="0.25">
      <c r="A54" s="12"/>
      <c r="B54" s="26"/>
      <c r="C54" s="26"/>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IF(OR(B54&lt;&gt;"",J54&lt;&gt;""),IF($G$4="Recurso",IF(LEFT($G$5,1)="M",IF(VLOOKUP($G$5,'Definición técnica de imagenes'!$A$3:$G$17,6,FALSE)=0,"",VLOOKUP($G$5,'Definición técnica de imagenes'!$A$3:$G$17,6,FALSE)),IF($G$5="F1","","")),'Definición técnica de imagenes'!$F$16),"")</f>
        <v/>
      </c>
      <c r="J54" s="13"/>
      <c r="K54" s="14"/>
    </row>
    <row r="55" spans="1:11" s="11" customFormat="1" x14ac:dyDescent="0.25">
      <c r="A55" s="12"/>
      <c r="B55" s="26"/>
      <c r="C55" s="26"/>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IF(OR(B55&lt;&gt;"",J55&lt;&gt;""),IF($G$4="Recurso",IF(LEFT($G$5,1)="M",IF(VLOOKUP($G$5,'Definición técnica de imagenes'!$A$3:$G$17,6,FALSE)=0,"",VLOOKUP($G$5,'Definición técnica de imagenes'!$A$3:$G$17,6,FALSE)),IF($G$5="F1","","")),'Definición técnica de imagenes'!$F$16),"")</f>
        <v/>
      </c>
      <c r="J55" s="13"/>
      <c r="K55" s="14"/>
    </row>
    <row r="56" spans="1:11" s="11" customFormat="1" x14ac:dyDescent="0.25">
      <c r="A56" s="12"/>
      <c r="B56" s="26"/>
      <c r="C56" s="26"/>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IF(OR(B56&lt;&gt;"",J56&lt;&gt;""),IF($G$4="Recurso",IF(LEFT($G$5,1)="M",IF(VLOOKUP($G$5,'Definición técnica de imagenes'!$A$3:$G$17,6,FALSE)=0,"",VLOOKUP($G$5,'Definición técnica de imagenes'!$A$3:$G$17,6,FALSE)),IF($G$5="F1","","")),'Definición técnica de imagenes'!$F$16),"")</f>
        <v/>
      </c>
      <c r="J56" s="13"/>
      <c r="K56" s="14"/>
    </row>
    <row r="57" spans="1:11" s="11" customFormat="1" x14ac:dyDescent="0.25">
      <c r="A57" s="12"/>
      <c r="B57" s="26"/>
      <c r="C57" s="26"/>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IF(OR(B57&lt;&gt;"",J57&lt;&gt;""),IF($G$4="Recurso",IF(LEFT($G$5,1)="M",IF(VLOOKUP($G$5,'Definición técnica de imagenes'!$A$3:$G$17,6,FALSE)=0,"",VLOOKUP($G$5,'Definición técnica de imagenes'!$A$3:$G$17,6,FALSE)),IF($G$5="F1","","")),'Definición técnica de imagenes'!$F$16),"")</f>
        <v/>
      </c>
      <c r="J57" s="13"/>
      <c r="K57" s="14"/>
    </row>
    <row r="58" spans="1:11" s="11" customFormat="1" x14ac:dyDescent="0.25">
      <c r="A58" s="12"/>
      <c r="B58" s="26"/>
      <c r="C58" s="26"/>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IF(OR(B58&lt;&gt;"",J58&lt;&gt;""),IF($G$4="Recurso",IF(LEFT($G$5,1)="M",IF(VLOOKUP($G$5,'Definición técnica de imagenes'!$A$3:$G$17,6,FALSE)=0,"",VLOOKUP($G$5,'Definición técnica de imagenes'!$A$3:$G$17,6,FALSE)),IF($G$5="F1","","")),'Definición técnica de imagenes'!$F$16),"")</f>
        <v/>
      </c>
      <c r="J58" s="13"/>
      <c r="K58" s="14"/>
    </row>
    <row r="59" spans="1:11" s="11" customFormat="1" x14ac:dyDescent="0.25">
      <c r="A59" s="12"/>
      <c r="B59" s="26"/>
      <c r="C59" s="26"/>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IF(OR(B59&lt;&gt;"",J59&lt;&gt;""),IF($G$4="Recurso",IF(LEFT($G$5,1)="M",IF(VLOOKUP($G$5,'Definición técnica de imagenes'!$A$3:$G$17,6,FALSE)=0,"",VLOOKUP($G$5,'Definición técnica de imagenes'!$A$3:$G$17,6,FALSE)),IF($G$5="F1","","")),'Definición técnica de imagenes'!$F$16),"")</f>
        <v/>
      </c>
      <c r="J59" s="13"/>
      <c r="K59" s="14"/>
    </row>
    <row r="60" spans="1:11" s="11" customFormat="1" x14ac:dyDescent="0.25">
      <c r="A60" s="12"/>
      <c r="B60" s="26"/>
      <c r="C60" s="26"/>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IF(OR(B60&lt;&gt;"",J60&lt;&gt;""),IF($G$4="Recurso",IF(LEFT($G$5,1)="M",IF(VLOOKUP($G$5,'Definición técnica de imagenes'!$A$3:$G$17,6,FALSE)=0,"",VLOOKUP($G$5,'Definición técnica de imagenes'!$A$3:$G$17,6,FALSE)),IF($G$5="F1","","")),'Definición técnica de imagenes'!$F$16),"")</f>
        <v/>
      </c>
      <c r="J60" s="13"/>
      <c r="K60" s="14"/>
    </row>
    <row r="61" spans="1:11" s="11" customFormat="1" x14ac:dyDescent="0.25">
      <c r="A61" s="12"/>
      <c r="B61" s="26"/>
      <c r="C61" s="26"/>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IF(OR(B61&lt;&gt;"",J61&lt;&gt;""),IF($G$4="Recurso",IF(LEFT($G$5,1)="M",IF(VLOOKUP($G$5,'Definición técnica de imagenes'!$A$3:$G$17,6,FALSE)=0,"",VLOOKUP($G$5,'Definición técnica de imagenes'!$A$3:$G$17,6,FALSE)),IF($G$5="F1","","")),'Definición técnica de imagenes'!$F$16),"")</f>
        <v/>
      </c>
      <c r="J61" s="13"/>
      <c r="K61" s="14"/>
    </row>
    <row r="62" spans="1:11" s="11" customFormat="1" x14ac:dyDescent="0.25">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IF(OR(B62&lt;&gt;"",J62&lt;&gt;""),IF($G$4="Recurso",IF(LEFT($G$5,1)="M",IF(VLOOKUP($G$5,'Definición técnica de imagenes'!$A$3:$G$17,6,FALSE)=0,"",VLOOKUP($G$5,'Definición técnica de imagenes'!$A$3:$G$17,6,FALSE)),IF($G$5="F1","","")),'Definición técnica de imagenes'!$F$16),"")</f>
        <v/>
      </c>
      <c r="J62" s="13"/>
      <c r="K62" s="14"/>
    </row>
    <row r="63" spans="1:11" s="11" customFormat="1" x14ac:dyDescent="0.25">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IF(OR(B63&lt;&gt;"",J63&lt;&gt;""),IF($G$4="Recurso",IF(LEFT($G$5,1)="M",IF(VLOOKUP($G$5,'Definición técnica de imagenes'!$A$3:$G$17,6,FALSE)=0,"",VLOOKUP($G$5,'Definición técnica de imagenes'!$A$3:$G$17,6,FALSE)),IF($G$5="F1","","")),'Definición técnica de imagenes'!$F$16),"")</f>
        <v/>
      </c>
      <c r="J63" s="13"/>
      <c r="K63" s="14"/>
    </row>
    <row r="64" spans="1:11" s="11" customFormat="1" x14ac:dyDescent="0.25">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IF(OR(B64&lt;&gt;"",J64&lt;&gt;""),IF($G$4="Recurso",IF(LEFT($G$5,1)="M",IF(VLOOKUP($G$5,'Definición técnica de imagenes'!$A$3:$G$17,6,FALSE)=0,"",VLOOKUP($G$5,'Definición técnica de imagenes'!$A$3:$G$17,6,FALSE)),IF($G$5="F1","","")),'Definición técnica de imagenes'!$F$16),"")</f>
        <v/>
      </c>
      <c r="J64" s="13"/>
      <c r="K64" s="14"/>
    </row>
    <row r="65" spans="1:11" s="11" customFormat="1" x14ac:dyDescent="0.25">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IF(OR(B65&lt;&gt;"",J65&lt;&gt;""),IF($G$4="Recurso",IF(LEFT($G$5,1)="M",IF(VLOOKUP($G$5,'Definición técnica de imagenes'!$A$3:$G$17,6,FALSE)=0,"",VLOOKUP($G$5,'Definición técnica de imagenes'!$A$3:$G$17,6,FALSE)),IF($G$5="F1","","")),'Definición técnica de imagenes'!$F$16),"")</f>
        <v/>
      </c>
      <c r="J65" s="13"/>
      <c r="K65" s="14"/>
    </row>
    <row r="66" spans="1:11" s="11" customFormat="1" x14ac:dyDescent="0.25">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IF(OR(B66&lt;&gt;"",J66&lt;&gt;""),IF($G$4="Recurso",IF(LEFT($G$5,1)="M",IF(VLOOKUP($G$5,'Definición técnica de imagenes'!$A$3:$G$17,6,FALSE)=0,"",VLOOKUP($G$5,'Definición técnica de imagenes'!$A$3:$G$17,6,FALSE)),IF($G$5="F1","","")),'Definición técnica de imagenes'!$F$16),"")</f>
        <v/>
      </c>
      <c r="J66" s="13"/>
      <c r="K66" s="14"/>
    </row>
    <row r="67" spans="1:11" s="11" customFormat="1" x14ac:dyDescent="0.25">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IF(OR(B67&lt;&gt;"",J67&lt;&gt;""),IF($G$4="Recurso",IF(LEFT($G$5,1)="M",IF(VLOOKUP($G$5,'Definición técnica de imagenes'!$A$3:$G$17,6,FALSE)=0,"",VLOOKUP($G$5,'Definición técnica de imagenes'!$A$3:$G$17,6,FALSE)),IF($G$5="F1","","")),'Definición técnica de imagenes'!$F$16),"")</f>
        <v/>
      </c>
      <c r="J67" s="13"/>
      <c r="K67" s="14"/>
    </row>
    <row r="68" spans="1:11" s="11" customFormat="1" x14ac:dyDescent="0.25">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IF(OR(B68&lt;&gt;"",J68&lt;&gt;""),IF($G$4="Recurso",IF(LEFT($G$5,1)="M",IF(VLOOKUP($G$5,'Definición técnica de imagenes'!$A$3:$G$17,6,FALSE)=0,"",VLOOKUP($G$5,'Definición técnica de imagenes'!$A$3:$G$17,6,FALSE)),IF($G$5="F1","","")),'Definición técnica de imagenes'!$F$16),"")</f>
        <v/>
      </c>
      <c r="J68" s="13"/>
      <c r="K68" s="14"/>
    </row>
    <row r="69" spans="1:11" s="11" customFormat="1" x14ac:dyDescent="0.25">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IF(OR(B69&lt;&gt;"",J69&lt;&gt;""),IF($G$4="Recurso",IF(LEFT($G$5,1)="M",IF(VLOOKUP($G$5,'Definición técnica de imagenes'!$A$3:$G$17,6,FALSE)=0,"",VLOOKUP($G$5,'Definición técnica de imagenes'!$A$3:$G$17,6,FALSE)),IF($G$5="F1","","")),'Definición técnica de imagenes'!$F$16),"")</f>
        <v/>
      </c>
      <c r="J69" s="13"/>
      <c r="K69" s="14"/>
    </row>
    <row r="70" spans="1:11" s="11" customFormat="1" x14ac:dyDescent="0.25">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IF(OR(B70&lt;&gt;"",J70&lt;&gt;""),IF($G$4="Recurso",IF(LEFT($G$5,1)="M",IF(VLOOKUP($G$5,'Definición técnica de imagenes'!$A$3:$G$17,6,FALSE)=0,"",VLOOKUP($G$5,'Definición técnica de imagenes'!$A$3:$G$17,6,FALSE)),IF($G$5="F1","","")),'Definición técnica de imagenes'!$F$16),"")</f>
        <v/>
      </c>
      <c r="J70" s="13"/>
      <c r="K70" s="14"/>
    </row>
    <row r="71" spans="1:11" s="11" customFormat="1" x14ac:dyDescent="0.25">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IF(OR(B71&lt;&gt;"",J71&lt;&gt;""),IF($G$4="Recurso",IF(LEFT($G$5,1)="M",IF(VLOOKUP($G$5,'Definición técnica de imagenes'!$A$3:$G$17,6,FALSE)=0,"",VLOOKUP($G$5,'Definición técnica de imagenes'!$A$3:$G$17,6,FALSE)),IF($G$5="F1","","")),'Definición técnica de imagenes'!$F$16),"")</f>
        <v/>
      </c>
      <c r="J71" s="13"/>
      <c r="K71" s="14"/>
    </row>
    <row r="72" spans="1:11" s="11" customFormat="1" x14ac:dyDescent="0.25">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IF(OR(B72&lt;&gt;"",J72&lt;&gt;""),IF($G$4="Recurso",IF(LEFT($G$5,1)="M",IF(VLOOKUP($G$5,'Definición técnica de imagenes'!$A$3:$G$17,6,FALSE)=0,"",VLOOKUP($G$5,'Definición técnica de imagenes'!$A$3:$G$17,6,FALSE)),IF($G$5="F1","","")),'Definición técnica de imagenes'!$F$16),"")</f>
        <v/>
      </c>
      <c r="J72" s="13"/>
      <c r="K72" s="14"/>
    </row>
    <row r="73" spans="1:11" s="11" customFormat="1" x14ac:dyDescent="0.25">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IF(OR(B73&lt;&gt;"",J73&lt;&gt;""),IF($G$4="Recurso",IF(LEFT($G$5,1)="M",IF(VLOOKUP($G$5,'Definición técnica de imagenes'!$A$3:$G$17,6,FALSE)=0,"",VLOOKUP($G$5,'Definición técnica de imagenes'!$A$3:$G$17,6,FALSE)),IF($G$5="F1","","")),'Definición técnica de imagenes'!$F$16),"")</f>
        <v/>
      </c>
      <c r="J73" s="13"/>
      <c r="K73" s="14"/>
    </row>
    <row r="74" spans="1:11" s="11" customFormat="1" x14ac:dyDescent="0.25">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IF(OR(B74&lt;&gt;"",J74&lt;&gt;""),IF($G$4="Recurso",IF(LEFT($G$5,1)="M",IF(VLOOKUP($G$5,'Definición técnica de imagenes'!$A$3:$G$17,6,FALSE)=0,"",VLOOKUP($G$5,'Definición técnica de imagenes'!$A$3:$G$17,6,FALSE)),IF($G$5="F1","","")),'Definición técnica de imagenes'!$F$16),"")</f>
        <v/>
      </c>
      <c r="J74" s="13"/>
      <c r="K74" s="14"/>
    </row>
    <row r="75" spans="1:11" s="11" customFormat="1" x14ac:dyDescent="0.25">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IF(AND(I75&lt;&gt;"",I75&lt;&gt;0),IF(OR(B75&lt;&gt;"",J75&lt;&gt;""),CONCATENATE($C$7,"_",$A75,IF($G$4="Cuaderno de Estudio","_zoom",CONCATENATE("a",IF(LEFT($G$5,1)="F",".jpg",".png")))),""),"")</f>
        <v/>
      </c>
      <c r="I75" s="13" t="str">
        <f>IF(OR(B75&lt;&gt;"",J75&lt;&gt;""),IF($G$4="Recurso",IF(LEFT($G$5,1)="M",IF(VLOOKUP($G$5,'Definición técnica de imagenes'!$A$3:$G$17,6,FALSE)=0,"",VLOOKUP($G$5,'Definición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IF(OR(B76&lt;&gt;"",J76&lt;&gt;""),IF($G$4="Recurso",IF(LEFT($G$5,1)="M",IF(VLOOKUP($G$5,'Definición técnica de imagenes'!$A$3:$G$17,6,FALSE)=0,"",VLOOKUP($G$5,'Definición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IF(OR(B77&lt;&gt;"",J77&lt;&gt;""),IF($G$4="Recurso",IF(LEFT($G$5,1)="M",IF(VLOOKUP($G$5,'Definición técnica de imagenes'!$A$3:$G$17,6,FALSE)=0,"",VLOOKUP($G$5,'Definición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IF(OR(B78&lt;&gt;"",J78&lt;&gt;""),IF($G$4="Recurso",IF(LEFT($G$5,1)="M",IF(VLOOKUP($G$5,'Definición técnica de imagenes'!$A$3:$G$17,6,FALSE)=0,"",VLOOKUP($G$5,'Definición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IF(OR(B79&lt;&gt;"",J79&lt;&gt;""),IF($G$4="Recurso",IF(LEFT($G$5,1)="M",IF(VLOOKUP($G$5,'Definición técnica de imagenes'!$A$3:$G$17,6,FALSE)=0,"",VLOOKUP($G$5,'Definición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IF(OR(B80&lt;&gt;"",J80&lt;&gt;""),IF($G$4="Recurso",IF(LEFT($G$5,1)="M",IF(VLOOKUP($G$5,'Definición técnica de imagenes'!$A$3:$G$17,6,FALSE)=0,"",VLOOKUP($G$5,'Definición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IF(OR(B81&lt;&gt;"",J81&lt;&gt;""),IF($G$4="Recurso",IF(LEFT($G$5,1)="M",IF(VLOOKUP($G$5,'Definición técnica de imagenes'!$A$3:$G$17,6,FALSE)=0,"",VLOOKUP($G$5,'Definición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IF(OR(B82&lt;&gt;"",J82&lt;&gt;""),IF($G$4="Recurso",IF(LEFT($G$5,1)="M",IF(VLOOKUP($G$5,'Definición técnica de imagenes'!$A$3:$G$17,6,FALSE)=0,"",VLOOKUP($G$5,'Definición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IF(OR(B83&lt;&gt;"",J83&lt;&gt;""),IF($G$4="Recurso",IF(LEFT($G$5,1)="M",IF(VLOOKUP($G$5,'Definición técnica de imagenes'!$A$3:$G$17,6,FALSE)=0,"",VLOOKUP($G$5,'Definición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IF(OR(B84&lt;&gt;"",J84&lt;&gt;""),IF($G$4="Recurso",IF(LEFT($G$5,1)="M",IF(VLOOKUP($G$5,'Definición técnica de imagenes'!$A$3:$G$17,6,FALSE)=0,"",VLOOKUP($G$5,'Definición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IF(OR(B85&lt;&gt;"",J85&lt;&gt;""),IF($G$4="Recurso",IF(LEFT($G$5,1)="M",IF(VLOOKUP($G$5,'Definición técnica de imagenes'!$A$3:$G$17,6,FALSE)=0,"",VLOOKUP($G$5,'Definición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IF(OR(B86&lt;&gt;"",J86&lt;&gt;""),IF($G$4="Recurso",IF(LEFT($G$5,1)="M",IF(VLOOKUP($G$5,'Definición técnica de imagenes'!$A$3:$G$17,6,FALSE)=0,"",VLOOKUP($G$5,'Definición técnica de imagenes'!$A$3:$G$17,6,FALSE)),IF($G$5="F1","","")),'Definición técnica de imagenes'!$F$16),"")</f>
        <v/>
      </c>
      <c r="J86" s="13"/>
      <c r="K86" s="14"/>
    </row>
    <row r="87" spans="1:11" s="11" customFormat="1" x14ac:dyDescent="0.25">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IF(OR(B87&lt;&gt;"",J87&lt;&gt;""),IF($G$4="Recurso",IF(LEFT($G$5,1)="M",IF(VLOOKUP($G$5,'Definición técnica de imagenes'!$A$3:$G$17,6,FALSE)=0,"",VLOOKUP($G$5,'Definición técnica de imagenes'!$A$3:$G$17,6,FALSE)),IF($G$5="F1","","")),'Definición técnica de imagenes'!$F$16),"")</f>
        <v/>
      </c>
      <c r="J87" s="13"/>
      <c r="K87" s="14"/>
    </row>
    <row r="88" spans="1:11" s="11" customFormat="1" x14ac:dyDescent="0.25">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IF(OR(B88&lt;&gt;"",J88&lt;&gt;""),IF($G$4="Recurso",IF(LEFT($G$5,1)="M",IF(VLOOKUP($G$5,'Definición técnica de imagenes'!$A$3:$G$17,6,FALSE)=0,"",VLOOKUP($G$5,'Definición técnica de imagenes'!$A$3:$G$17,6,FALSE)),IF($G$5="F1","","")),'Definición técnica de imagenes'!$F$16),"")</f>
        <v/>
      </c>
      <c r="J88" s="13"/>
      <c r="K88" s="14"/>
    </row>
    <row r="89" spans="1:11" s="11" customFormat="1" x14ac:dyDescent="0.25">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IF(OR(B89&lt;&gt;"",J89&lt;&gt;""),IF($G$4="Recurso",IF(LEFT($G$5,1)="M",IF(VLOOKUP($G$5,'Definición técnica de imagenes'!$A$3:$G$17,6,FALSE)=0,"",VLOOKUP($G$5,'Definición técnica de imagenes'!$A$3:$G$17,6,FALSE)),IF($G$5="F1","","")),'Definición técnica de imagenes'!$F$16),"")</f>
        <v/>
      </c>
      <c r="J89" s="13"/>
      <c r="K89" s="14"/>
    </row>
    <row r="90" spans="1:11" s="11" customFormat="1" x14ac:dyDescent="0.25">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IF(OR(B90&lt;&gt;"",J90&lt;&gt;""),IF($G$4="Recurso",IF(LEFT($G$5,1)="M",IF(VLOOKUP($G$5,'Definición técnica de imagenes'!$A$3:$G$17,6,FALSE)=0,"",VLOOKUP($G$5,'Definición técnica de imagenes'!$A$3:$G$17,6,FALSE)),IF($G$5="F1","","")),'Definición técnica de imagenes'!$F$16),"")</f>
        <v/>
      </c>
      <c r="J90" s="13"/>
      <c r="K90" s="14"/>
    </row>
    <row r="91" spans="1:11" s="11" customFormat="1" x14ac:dyDescent="0.25">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IF(OR(B91&lt;&gt;"",J91&lt;&gt;""),IF($G$4="Recurso",IF(LEFT($G$5,1)="M",IF(VLOOKUP($G$5,'Definición técnica de imagenes'!$A$3:$G$17,6,FALSE)=0,"",VLOOKUP($G$5,'Definición técnica de imagenes'!$A$3:$G$17,6,FALSE)),IF($G$5="F1","","")),'Definición técnica de imagenes'!$F$16),"")</f>
        <v/>
      </c>
      <c r="J91" s="13"/>
      <c r="K91" s="14"/>
    </row>
    <row r="92" spans="1:11" s="11" customFormat="1" x14ac:dyDescent="0.25">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IF(OR(B92&lt;&gt;"",J92&lt;&gt;""),IF($G$4="Recurso",IF(LEFT($G$5,1)="M",IF(VLOOKUP($G$5,'Definición técnica de imagenes'!$A$3:$G$17,6,FALSE)=0,"",VLOOKUP($G$5,'Definición técnica de imagenes'!$A$3:$G$17,6,FALSE)),IF($G$5="F1","","")),'Definición técnica de imagenes'!$F$16),"")</f>
        <v/>
      </c>
      <c r="J92" s="13"/>
      <c r="K92" s="14"/>
    </row>
    <row r="93" spans="1:11" s="11" customFormat="1" x14ac:dyDescent="0.25">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IF(OR(B93&lt;&gt;"",J93&lt;&gt;""),IF($G$4="Recurso",IF(LEFT($G$5,1)="M",IF(VLOOKUP($G$5,'Definición técnica de imagenes'!$A$3:$G$17,6,FALSE)=0,"",VLOOKUP($G$5,'Definición técnica de imagenes'!$A$3:$G$17,6,FALSE)),IF($G$5="F1","","")),'Definición técnica de imagenes'!$F$16),"")</f>
        <v/>
      </c>
      <c r="J93" s="13"/>
      <c r="K93" s="14"/>
    </row>
    <row r="94" spans="1:11" s="11" customFormat="1" x14ac:dyDescent="0.25">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IF(OR(B94&lt;&gt;"",J94&lt;&gt;""),IF($G$4="Recurso",IF(LEFT($G$5,1)="M",IF(VLOOKUP($G$5,'Definición técnica de imagenes'!$A$3:$G$17,6,FALSE)=0,"",VLOOKUP($G$5,'Definición técnica de imagenes'!$A$3:$G$17,6,FALSE)),IF($G$5="F1","","")),'Definición técnica de imagenes'!$F$16),"")</f>
        <v/>
      </c>
      <c r="J94" s="13"/>
      <c r="K94" s="14"/>
    </row>
    <row r="95" spans="1:11" s="11" customFormat="1" x14ac:dyDescent="0.25">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IF(OR(B95&lt;&gt;"",J95&lt;&gt;""),IF($G$4="Recurso",IF(LEFT($G$5,1)="M",IF(VLOOKUP($G$5,'Definición técnica de imagenes'!$A$3:$G$17,6,FALSE)=0,"",VLOOKUP($G$5,'Definición técnica de imagenes'!$A$3:$G$17,6,FALSE)),IF($G$5="F1","","")),'Definición técnica de imagenes'!$F$16),"")</f>
        <v/>
      </c>
      <c r="J95" s="13"/>
      <c r="K95" s="14"/>
    </row>
    <row r="96" spans="1:11" s="11" customFormat="1" x14ac:dyDescent="0.25">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IF(OR(B96&lt;&gt;"",J96&lt;&gt;""),IF($G$4="Recurso",IF(LEFT($G$5,1)="M",IF(VLOOKUP($G$5,'Definición técnica de imagenes'!$A$3:$G$17,6,FALSE)=0,"",VLOOKUP($G$5,'Definición técnica de imagenes'!$A$3:$G$17,6,FALSE)),IF($G$5="F1","","")),'Definición técnica de imagenes'!$F$16),"")</f>
        <v/>
      </c>
      <c r="J96" s="13"/>
      <c r="K96" s="14"/>
    </row>
    <row r="97" spans="1:11" s="11" customFormat="1" x14ac:dyDescent="0.25">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IF(OR(B97&lt;&gt;"",J97&lt;&gt;""),IF($G$4="Recurso",IF(LEFT($G$5,1)="M",IF(VLOOKUP($G$5,'Definición técnica de imagenes'!$A$3:$G$17,6,FALSE)=0,"",VLOOKUP($G$5,'Definición técnica de imagenes'!$A$3:$G$17,6,FALSE)),IF($G$5="F1","","")),'Definición técnica de imagenes'!$F$16),"")</f>
        <v/>
      </c>
      <c r="J97" s="13"/>
      <c r="K97" s="14"/>
    </row>
    <row r="98" spans="1:11" s="11" customFormat="1" x14ac:dyDescent="0.25">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IF(OR(B98&lt;&gt;"",J98&lt;&gt;""),IF($G$4="Recurso",IF(LEFT($G$5,1)="M",IF(VLOOKUP($G$5,'Definición técnica de imagenes'!$A$3:$G$17,6,FALSE)=0,"",VLOOKUP($G$5,'Definición técnica de imagenes'!$A$3:$G$17,6,FALSE)),IF($G$5="F1","","")),'Definición técnica de imagenes'!$F$16),"")</f>
        <v/>
      </c>
      <c r="J98" s="13"/>
      <c r="K98" s="14"/>
    </row>
    <row r="99" spans="1:11" s="11" customFormat="1" x14ac:dyDescent="0.25">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IF(OR(B99&lt;&gt;"",J99&lt;&gt;""),IF($G$4="Recurso",IF(LEFT($G$5,1)="M",IF(VLOOKUP($G$5,'Definición técnica de imagenes'!$A$3:$G$17,6,FALSE)=0,"",VLOOKUP($G$5,'Definición técnica de imagenes'!$A$3:$G$17,6,FALSE)),IF($G$5="F1","","")),'Definición técnica de imagenes'!$F$16),"")</f>
        <v/>
      </c>
      <c r="J99" s="13"/>
      <c r="K99" s="14"/>
    </row>
    <row r="100" spans="1:11" s="11" customFormat="1" x14ac:dyDescent="0.25">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IF(OR(B100&lt;&gt;"",J100&lt;&gt;""),IF($G$4="Recurso",IF(LEFT($G$5,1)="M",IF(VLOOKUP($G$5,'Definición técnica de imagenes'!$A$3:$G$17,6,FALSE)=0,"",VLOOKUP($G$5,'Definición técnica de imagenes'!$A$3:$G$17,6,FALSE)),IF($G$5="F1","","")),'Definición técnica de imagenes'!$F$16),"")</f>
        <v/>
      </c>
      <c r="J100" s="13"/>
      <c r="K100" s="14"/>
    </row>
    <row r="101" spans="1:11" s="11" customFormat="1" x14ac:dyDescent="0.25">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IF(OR(B101&lt;&gt;"",J101&lt;&gt;""),IF($G$4="Recurso",IF(LEFT($G$5,1)="M",IF(VLOOKUP($G$5,'Definición técnica de imagenes'!$A$3:$G$17,6,FALSE)=0,"",VLOOKUP($G$5,'Definición técnica de imagenes'!$A$3:$G$17,6,FALSE)),IF($G$5="F1","","")),'Definición técnica de imagenes'!$F$16),"")</f>
        <v/>
      </c>
      <c r="J101" s="13"/>
      <c r="K101" s="14"/>
    </row>
    <row r="102" spans="1:11" s="11" customFormat="1" x14ac:dyDescent="0.25">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IF(OR(B102&lt;&gt;"",J102&lt;&gt;""),IF($G$4="Recurso",IF(LEFT($G$5,1)="M",IF(VLOOKUP($G$5,'Definición técnica de imagenes'!$A$3:$G$17,6,FALSE)=0,"",VLOOKUP($G$5,'Definición técnica de imagenes'!$A$3:$G$17,6,FALSE)),IF($G$5="F1","","")),'Definición técnica de imagenes'!$F$16),"")</f>
        <v/>
      </c>
      <c r="J102" s="13"/>
      <c r="K102" s="14"/>
    </row>
    <row r="103" spans="1:11" s="11" customFormat="1" x14ac:dyDescent="0.25">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IF(OR(B103&lt;&gt;"",J103&lt;&gt;""),IF($G$4="Recurso",IF(LEFT($G$5,1)="M",IF(VLOOKUP($G$5,'Definición técnica de imagenes'!$A$3:$G$17,6,FALSE)=0,"",VLOOKUP($G$5,'Definición técnica de imagenes'!$A$3:$G$17,6,FALSE)),IF($G$5="F1","","")),'Definición técnica de imagenes'!$F$16),"")</f>
        <v/>
      </c>
      <c r="J103" s="13"/>
      <c r="K103" s="14"/>
    </row>
    <row r="104" spans="1:11" s="11" customFormat="1" x14ac:dyDescent="0.25">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IF(OR(B104&lt;&gt;"",J104&lt;&gt;""),IF($G$4="Recurso",IF(LEFT($G$5,1)="M",IF(VLOOKUP($G$5,'Definición técnica de imagenes'!$A$3:$G$17,6,FALSE)=0,"",VLOOKUP($G$5,'Definición técnica de imagenes'!$A$3:$G$17,6,FALSE)),IF($G$5="F1","","")),'Definición técnica de imagenes'!$F$16),"")</f>
        <v/>
      </c>
      <c r="J104" s="13"/>
      <c r="K104" s="14"/>
    </row>
    <row r="105" spans="1:11" s="11" customFormat="1" x14ac:dyDescent="0.25">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IF(OR(B105&lt;&gt;"",J105&lt;&gt;""),IF($G$4="Recurso",IF(LEFT($G$5,1)="M",IF(VLOOKUP($G$5,'Definición técnica de imagenes'!$A$3:$G$17,6,FALSE)=0,"",VLOOKUP($G$5,'Definición técnica de imagenes'!$A$3:$G$17,6,FALSE)),IF($G$5="F1","","")),'Definición técnica de imagenes'!$F$16),"")</f>
        <v/>
      </c>
      <c r="J105" s="13"/>
      <c r="K105" s="14"/>
    </row>
    <row r="106" spans="1:11" s="11" customFormat="1" x14ac:dyDescent="0.25">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IF(OR(B106&lt;&gt;"",J106&lt;&gt;""),IF($G$4="Recurso",IF(LEFT($G$5,1)="M",IF(VLOOKUP($G$5,'Definición técnica de imagenes'!$A$3:$G$17,6,FALSE)=0,"",VLOOKUP($G$5,'Definición técnica de imagenes'!$A$3:$G$17,6,FALSE)),IF($G$5="F1","","")),'Definición técnica de imagenes'!$F$16),"")</f>
        <v/>
      </c>
      <c r="J106" s="13"/>
      <c r="K106" s="14"/>
    </row>
    <row r="107" spans="1:11" s="11" customFormat="1" x14ac:dyDescent="0.25">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IF(OR(B107&lt;&gt;"",J107&lt;&gt;""),IF($G$4="Recurso",IF(LEFT($G$5,1)="M",IF(VLOOKUP($G$5,'Definición técnica de imagenes'!$A$3:$G$17,6,FALSE)=0,"",VLOOKUP($G$5,'Definición técnica de imagenes'!$A$3:$G$17,6,FALSE)),IF($G$5="F1","","")),'Definición técnica de imagenes'!$F$16),"")</f>
        <v/>
      </c>
      <c r="J107" s="13"/>
      <c r="K107" s="14"/>
    </row>
    <row r="108" spans="1:11" s="11" customFormat="1" x14ac:dyDescent="0.25">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IF(OR(B108&lt;&gt;"",J108&lt;&gt;""),IF($G$4="Recurso",IF(LEFT($G$5,1)="M",IF(VLOOKUP($G$5,'Definición técnica de imagenes'!$A$3:$G$17,6,FALSE)=0,"",VLOOKUP($G$5,'Definición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5" r:id="rId1" display="http://www.shutterstock.com/pic-67045540/stock-photo-happy-family-mother-father-and-their-baby-under-the-blanket-on-the-bed-at-home-focus-on-the-man.html?src=4AHnvF4xZw3UXWhSuwOI0A-1-2"/>
    <hyperlink ref="B17" r:id="rId2" display="http://www.shutterstock.com/pic-48311224/stock-photo-schematic-sketch-of-artificial-insemination.html?src=iBm9vJ9qGZL3v1C3QUl_GQ-1-81"/>
    <hyperlink ref="B18" r:id="rId3" display="http://www.shutterstock.com/pic-194846810/stock-photo-in-vitro-fertilisation-ivf-macro-concept.html?src=SnhcE_oOLVBQgvvEyej1FA-1-0"/>
  </hyperlinks>
  <pageMargins left="0.75" right="0.75" top="1" bottom="1" header="0.5" footer="0.5"/>
  <pageSetup orientation="portrait" horizontalDpi="4294967292" verticalDpi="4294967292" r:id="rId4"/>
  <drawing r:id="rId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4" customWidth="1"/>
    <col min="2" max="2" width="11" style="34"/>
    <col min="3" max="3" width="13.875" style="34" customWidth="1"/>
    <col min="4" max="4" width="11.375" style="34" customWidth="1"/>
    <col min="5" max="7" width="11" style="34"/>
    <col min="8" max="11" width="11" style="34" hidden="1" customWidth="1"/>
    <col min="12" max="16384" width="11" style="34"/>
  </cols>
  <sheetData>
    <row r="1" spans="1:11" ht="16.5" thickBot="1" x14ac:dyDescent="0.3">
      <c r="A1" s="101" t="s">
        <v>38</v>
      </c>
      <c r="B1" s="102"/>
      <c r="C1" s="102"/>
      <c r="D1" s="102"/>
      <c r="E1" s="102"/>
      <c r="F1" s="103"/>
    </row>
    <row r="2" spans="1:11" x14ac:dyDescent="0.25">
      <c r="A2" s="42" t="s">
        <v>42</v>
      </c>
      <c r="B2" s="43"/>
      <c r="C2" s="104" t="s">
        <v>13</v>
      </c>
      <c r="D2" s="105"/>
      <c r="E2" s="106"/>
      <c r="F2" s="44"/>
    </row>
    <row r="3" spans="1:11" ht="63" x14ac:dyDescent="0.25">
      <c r="A3" s="45" t="s">
        <v>43</v>
      </c>
      <c r="B3" s="43"/>
      <c r="C3" s="110" t="s">
        <v>14</v>
      </c>
      <c r="D3" s="111"/>
      <c r="E3" s="112"/>
      <c r="F3" s="44"/>
      <c r="H3" s="34" t="s">
        <v>18</v>
      </c>
      <c r="I3" s="34" t="s">
        <v>19</v>
      </c>
      <c r="J3" s="34" t="s">
        <v>20</v>
      </c>
      <c r="K3" s="34" t="s">
        <v>52</v>
      </c>
    </row>
    <row r="4" spans="1:11" ht="31.5" x14ac:dyDescent="0.25">
      <c r="A4" s="42" t="s">
        <v>44</v>
      </c>
      <c r="B4" s="43"/>
      <c r="C4" s="38" t="s">
        <v>15</v>
      </c>
      <c r="D4" s="37" t="s">
        <v>16</v>
      </c>
      <c r="E4" s="41" t="s">
        <v>17</v>
      </c>
      <c r="F4" s="44"/>
      <c r="H4" s="34" t="s">
        <v>21</v>
      </c>
      <c r="I4" s="34" t="s">
        <v>25</v>
      </c>
      <c r="J4" s="34">
        <v>1</v>
      </c>
      <c r="K4" s="34">
        <v>1</v>
      </c>
    </row>
    <row r="5" spans="1:11" ht="79.5" thickBot="1" x14ac:dyDescent="0.3">
      <c r="A5" s="45" t="s">
        <v>45</v>
      </c>
      <c r="B5" s="43"/>
      <c r="C5" s="40" t="s">
        <v>35</v>
      </c>
      <c r="D5" s="113" t="str">
        <f>CONCATENATE(H21,"_",I21,"_",J21,"_CO")</f>
        <v>LE_07_04_CO</v>
      </c>
      <c r="E5" s="114"/>
      <c r="F5" s="44"/>
      <c r="H5" s="34" t="s">
        <v>22</v>
      </c>
      <c r="I5" s="34" t="s">
        <v>26</v>
      </c>
      <c r="J5" s="34">
        <v>2</v>
      </c>
      <c r="K5" s="34">
        <v>2</v>
      </c>
    </row>
    <row r="6" spans="1:11" ht="32.25" thickBot="1" x14ac:dyDescent="0.3">
      <c r="A6" s="42" t="s">
        <v>10</v>
      </c>
      <c r="B6" s="43"/>
      <c r="C6" s="43"/>
      <c r="D6" s="43"/>
      <c r="E6" s="43"/>
      <c r="F6" s="44"/>
      <c r="H6" s="34" t="s">
        <v>23</v>
      </c>
      <c r="I6" s="34" t="s">
        <v>27</v>
      </c>
      <c r="J6" s="34">
        <v>3</v>
      </c>
      <c r="K6" s="34">
        <v>3</v>
      </c>
    </row>
    <row r="7" spans="1:11" ht="48" thickBot="1" x14ac:dyDescent="0.3">
      <c r="A7" s="45" t="s">
        <v>11</v>
      </c>
      <c r="B7" s="43"/>
      <c r="C7" s="74" t="s">
        <v>127</v>
      </c>
      <c r="D7" s="99" t="str">
        <f>CONCATENATE("SolicitudGrafica_",D5,".xls")</f>
        <v>SolicitudGrafica_LE_07_04_CO.xls</v>
      </c>
      <c r="E7" s="99"/>
      <c r="F7" s="100"/>
      <c r="H7" s="34" t="s">
        <v>24</v>
      </c>
      <c r="I7" s="34" t="s">
        <v>28</v>
      </c>
      <c r="J7" s="34">
        <v>4</v>
      </c>
      <c r="K7" s="34">
        <v>4</v>
      </c>
    </row>
    <row r="8" spans="1:11" ht="47.25" x14ac:dyDescent="0.25">
      <c r="A8" s="45" t="s">
        <v>53</v>
      </c>
      <c r="B8" s="43"/>
      <c r="C8" s="43"/>
      <c r="D8" s="43"/>
      <c r="E8" s="43"/>
      <c r="F8" s="44"/>
      <c r="I8" s="34" t="s">
        <v>29</v>
      </c>
      <c r="J8" s="34">
        <v>5</v>
      </c>
      <c r="K8" s="34">
        <v>5</v>
      </c>
    </row>
    <row r="9" spans="1:11" ht="47.25" x14ac:dyDescent="0.25">
      <c r="A9" s="45" t="s">
        <v>12</v>
      </c>
      <c r="B9" s="43"/>
      <c r="C9" s="43"/>
      <c r="D9" s="43"/>
      <c r="E9" s="43"/>
      <c r="F9" s="44"/>
      <c r="I9" s="34" t="s">
        <v>30</v>
      </c>
      <c r="J9" s="34">
        <v>6</v>
      </c>
      <c r="K9" s="34">
        <v>6</v>
      </c>
    </row>
    <row r="10" spans="1:11" ht="32.25" thickBot="1" x14ac:dyDescent="0.3">
      <c r="A10" s="46" t="s">
        <v>36</v>
      </c>
      <c r="B10" s="47"/>
      <c r="C10" s="47"/>
      <c r="D10" s="47"/>
      <c r="E10" s="47"/>
      <c r="F10" s="48"/>
      <c r="I10" s="34" t="s">
        <v>31</v>
      </c>
      <c r="J10" s="34">
        <v>7</v>
      </c>
      <c r="K10" s="34">
        <v>7</v>
      </c>
    </row>
    <row r="11" spans="1:11" x14ac:dyDescent="0.25">
      <c r="I11" s="34" t="s">
        <v>32</v>
      </c>
      <c r="J11" s="34">
        <v>8</v>
      </c>
      <c r="K11" s="34">
        <v>8</v>
      </c>
    </row>
    <row r="12" spans="1:11" ht="16.5" thickBot="1" x14ac:dyDescent="0.3">
      <c r="I12" s="34" t="s">
        <v>37</v>
      </c>
      <c r="J12" s="34">
        <v>9</v>
      </c>
      <c r="K12" s="34">
        <v>9</v>
      </c>
    </row>
    <row r="13" spans="1:11" x14ac:dyDescent="0.25">
      <c r="A13" s="101" t="s">
        <v>41</v>
      </c>
      <c r="B13" s="102"/>
      <c r="C13" s="102"/>
      <c r="D13" s="102"/>
      <c r="E13" s="102"/>
      <c r="F13" s="103"/>
      <c r="I13" s="34" t="s">
        <v>33</v>
      </c>
      <c r="J13" s="34">
        <v>10</v>
      </c>
      <c r="K13" s="34">
        <v>10</v>
      </c>
    </row>
    <row r="14" spans="1:11" ht="16.5" thickBot="1" x14ac:dyDescent="0.3">
      <c r="A14" s="45"/>
      <c r="B14" s="43"/>
      <c r="C14" s="43"/>
      <c r="D14" s="43"/>
      <c r="E14" s="43"/>
      <c r="F14" s="44"/>
      <c r="I14" s="34" t="s">
        <v>34</v>
      </c>
      <c r="J14" s="34">
        <v>11</v>
      </c>
      <c r="K14" s="34">
        <v>11</v>
      </c>
    </row>
    <row r="15" spans="1:11" x14ac:dyDescent="0.25">
      <c r="A15" s="42" t="s">
        <v>46</v>
      </c>
      <c r="B15" s="43"/>
      <c r="C15" s="104" t="s">
        <v>49</v>
      </c>
      <c r="D15" s="105"/>
      <c r="E15" s="105"/>
      <c r="F15" s="106"/>
      <c r="J15" s="34">
        <v>12</v>
      </c>
      <c r="K15" s="34">
        <v>12</v>
      </c>
    </row>
    <row r="16" spans="1:11" ht="67.150000000000006" customHeight="1" x14ac:dyDescent="0.25">
      <c r="A16" s="45" t="s">
        <v>47</v>
      </c>
      <c r="B16" s="43"/>
      <c r="C16" s="38" t="s">
        <v>15</v>
      </c>
      <c r="D16" s="37" t="s">
        <v>16</v>
      </c>
      <c r="E16" s="37" t="s">
        <v>17</v>
      </c>
      <c r="F16" s="39" t="s">
        <v>50</v>
      </c>
      <c r="J16" s="34">
        <v>13</v>
      </c>
      <c r="K16" s="34">
        <v>13</v>
      </c>
    </row>
    <row r="17" spans="1:11" ht="32.1" customHeight="1" thickBot="1" x14ac:dyDescent="0.3">
      <c r="A17" s="42" t="s">
        <v>44</v>
      </c>
      <c r="B17" s="43"/>
      <c r="C17" s="40" t="s">
        <v>35</v>
      </c>
      <c r="D17" s="107" t="str">
        <f>CONCATENATE(H21,"_",I21,"_",J21,"_",K45)</f>
        <v>LE_07_04_REC10</v>
      </c>
      <c r="E17" s="108"/>
      <c r="F17" s="109"/>
      <c r="J17" s="34">
        <v>14</v>
      </c>
      <c r="K17" s="34">
        <v>14</v>
      </c>
    </row>
    <row r="18" spans="1:11" ht="79.5" thickBot="1" x14ac:dyDescent="0.3">
      <c r="A18" s="45" t="s">
        <v>48</v>
      </c>
      <c r="B18" s="43"/>
      <c r="C18" s="74" t="s">
        <v>128</v>
      </c>
      <c r="D18" s="99" t="str">
        <f>CONCATENATE("SolicitudGrafica_",D17,".xls")</f>
        <v>SolicitudGrafica_LE_07_04_REC10.xls</v>
      </c>
      <c r="E18" s="99"/>
      <c r="F18" s="100"/>
      <c r="J18" s="34">
        <v>15</v>
      </c>
      <c r="K18" s="34">
        <v>15</v>
      </c>
    </row>
    <row r="19" spans="1:11" x14ac:dyDescent="0.25">
      <c r="A19" s="42" t="s">
        <v>10</v>
      </c>
      <c r="B19" s="43"/>
      <c r="C19" s="43"/>
      <c r="D19" s="43"/>
      <c r="E19" s="43"/>
      <c r="F19" s="44"/>
      <c r="H19" s="34">
        <v>3</v>
      </c>
      <c r="J19" s="34">
        <v>16</v>
      </c>
      <c r="K19" s="34">
        <v>16</v>
      </c>
    </row>
    <row r="20" spans="1:11" ht="63.75" thickBot="1" x14ac:dyDescent="0.3">
      <c r="A20" s="46" t="s">
        <v>51</v>
      </c>
      <c r="B20" s="47"/>
      <c r="C20" s="47"/>
      <c r="D20" s="47"/>
      <c r="E20" s="47"/>
      <c r="F20" s="48"/>
      <c r="H20" s="34">
        <v>4</v>
      </c>
      <c r="I20" s="34">
        <v>5</v>
      </c>
      <c r="J20" s="34">
        <v>4</v>
      </c>
      <c r="K20" s="34">
        <v>17</v>
      </c>
    </row>
    <row r="21" spans="1:11" x14ac:dyDescent="0.25">
      <c r="H21" s="34" t="str">
        <f>IF(INDEX(H4:H7,H20)=H4,"MA",IF(INDEX(H4:H7,H20)=H5,"CN",IF(INDEX(H4:H7,H20)=H6,"CS",IF(INDEX(H4:H7,H20)=H7,"LE"))))</f>
        <v>LE</v>
      </c>
      <c r="I21" s="34" t="str">
        <f>CONCATENATE(IF((I20+2)&lt;10,"0",""),I20+2)</f>
        <v>07</v>
      </c>
      <c r="J21" s="34" t="str">
        <f>CONCATENATE(IF(J20&lt;10,"0",""),J20)</f>
        <v>04</v>
      </c>
      <c r="K21" s="34">
        <v>18</v>
      </c>
    </row>
    <row r="22" spans="1:11" x14ac:dyDescent="0.25">
      <c r="K22" s="34">
        <v>19</v>
      </c>
    </row>
    <row r="23" spans="1:11" x14ac:dyDescent="0.25">
      <c r="K23" s="34">
        <v>20</v>
      </c>
    </row>
    <row r="24" spans="1:11" x14ac:dyDescent="0.25">
      <c r="K24" s="34">
        <v>21</v>
      </c>
    </row>
    <row r="25" spans="1:11" x14ac:dyDescent="0.25">
      <c r="K25" s="34">
        <v>22</v>
      </c>
    </row>
    <row r="26" spans="1:11" x14ac:dyDescent="0.25">
      <c r="K26" s="34">
        <v>23</v>
      </c>
    </row>
    <row r="27" spans="1:11" x14ac:dyDescent="0.25">
      <c r="K27" s="34">
        <v>24</v>
      </c>
    </row>
    <row r="28" spans="1:11" x14ac:dyDescent="0.25">
      <c r="K28" s="34">
        <v>25</v>
      </c>
    </row>
    <row r="29" spans="1:11" x14ac:dyDescent="0.25">
      <c r="K29" s="34">
        <v>26</v>
      </c>
    </row>
    <row r="30" spans="1:11" x14ac:dyDescent="0.25">
      <c r="K30" s="34">
        <v>27</v>
      </c>
    </row>
    <row r="31" spans="1:11" x14ac:dyDescent="0.25">
      <c r="K31" s="34">
        <v>28</v>
      </c>
    </row>
    <row r="32" spans="1:11" x14ac:dyDescent="0.25">
      <c r="K32" s="34">
        <v>29</v>
      </c>
    </row>
    <row r="33" spans="11:11" x14ac:dyDescent="0.25">
      <c r="K33" s="34">
        <v>30</v>
      </c>
    </row>
    <row r="34" spans="11:11" x14ac:dyDescent="0.25">
      <c r="K34" s="34">
        <v>31</v>
      </c>
    </row>
    <row r="35" spans="11:11" x14ac:dyDescent="0.25">
      <c r="K35" s="34">
        <v>32</v>
      </c>
    </row>
    <row r="36" spans="11:11" x14ac:dyDescent="0.25">
      <c r="K36" s="34">
        <v>33</v>
      </c>
    </row>
    <row r="37" spans="11:11" x14ac:dyDescent="0.25">
      <c r="K37" s="34">
        <v>34</v>
      </c>
    </row>
    <row r="38" spans="11:11" x14ac:dyDescent="0.25">
      <c r="K38" s="34">
        <v>35</v>
      </c>
    </row>
    <row r="39" spans="11:11" x14ac:dyDescent="0.25">
      <c r="K39" s="34">
        <v>36</v>
      </c>
    </row>
    <row r="40" spans="11:11" x14ac:dyDescent="0.25">
      <c r="K40" s="34">
        <v>37</v>
      </c>
    </row>
    <row r="41" spans="11:11" x14ac:dyDescent="0.25">
      <c r="K41" s="34">
        <v>38</v>
      </c>
    </row>
    <row r="42" spans="11:11" x14ac:dyDescent="0.25">
      <c r="K42" s="34">
        <v>39</v>
      </c>
    </row>
    <row r="43" spans="11:11" x14ac:dyDescent="0.25">
      <c r="K43" s="34">
        <v>40</v>
      </c>
    </row>
    <row r="44" spans="11:11" x14ac:dyDescent="0.25">
      <c r="K44" s="34">
        <v>1</v>
      </c>
    </row>
    <row r="45" spans="11:11" x14ac:dyDescent="0.25">
      <c r="K45" s="3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4" customWidth="1"/>
    <col min="2" max="2" width="22.25" style="34" customWidth="1"/>
    <col min="3" max="3" width="17.375" style="34" customWidth="1"/>
    <col min="4" max="4" width="10.875" style="34"/>
    <col min="5" max="5" width="11.75" style="34" customWidth="1"/>
    <col min="6" max="6" width="12.75" style="34" customWidth="1"/>
    <col min="7" max="7" width="11" style="34" customWidth="1"/>
    <col min="8" max="8" width="24.5" style="34" customWidth="1"/>
    <col min="9" max="9" width="22.25" style="34" customWidth="1"/>
    <col min="10" max="10" width="20.75" style="34" customWidth="1"/>
    <col min="11" max="11" width="44.5" style="34" customWidth="1"/>
    <col min="12" max="16384" width="10.875" style="34"/>
  </cols>
  <sheetData>
    <row r="1" spans="1:11" x14ac:dyDescent="0.25">
      <c r="A1" s="115" t="s">
        <v>56</v>
      </c>
      <c r="B1" s="115" t="s">
        <v>63</v>
      </c>
      <c r="C1" s="115" t="s">
        <v>64</v>
      </c>
      <c r="D1" s="115" t="s">
        <v>5</v>
      </c>
      <c r="E1" s="115" t="s">
        <v>65</v>
      </c>
      <c r="F1" s="115" t="s">
        <v>66</v>
      </c>
      <c r="G1" s="115" t="s">
        <v>67</v>
      </c>
      <c r="H1" s="116" t="s">
        <v>68</v>
      </c>
      <c r="I1" s="116"/>
      <c r="J1" s="116"/>
    </row>
    <row r="2" spans="1:11" x14ac:dyDescent="0.25">
      <c r="A2" s="115"/>
      <c r="B2" s="115"/>
      <c r="C2" s="115"/>
      <c r="D2" s="115"/>
      <c r="E2" s="115"/>
      <c r="F2" s="115"/>
      <c r="G2" s="115"/>
      <c r="H2" s="53" t="s">
        <v>65</v>
      </c>
      <c r="I2" s="53" t="s">
        <v>66</v>
      </c>
      <c r="J2" s="53" t="s">
        <v>67</v>
      </c>
    </row>
    <row r="3" spans="1:11" s="55" customFormat="1" x14ac:dyDescent="0.25">
      <c r="A3" s="54" t="s">
        <v>69</v>
      </c>
      <c r="B3" s="54" t="s">
        <v>70</v>
      </c>
      <c r="C3" s="54" t="s">
        <v>71</v>
      </c>
      <c r="D3" s="54" t="s">
        <v>72</v>
      </c>
      <c r="E3" s="54" t="s">
        <v>73</v>
      </c>
      <c r="F3" s="54"/>
      <c r="G3" s="54"/>
      <c r="H3" s="54" t="s">
        <v>130</v>
      </c>
      <c r="I3" s="54"/>
      <c r="J3" s="54"/>
    </row>
    <row r="4" spans="1:11" s="55" customFormat="1" x14ac:dyDescent="0.25">
      <c r="A4" s="56" t="s">
        <v>57</v>
      </c>
      <c r="B4" s="56" t="s">
        <v>74</v>
      </c>
      <c r="C4" s="56" t="s">
        <v>71</v>
      </c>
      <c r="D4" s="56" t="s">
        <v>72</v>
      </c>
      <c r="E4" s="56" t="s">
        <v>75</v>
      </c>
      <c r="F4" s="56" t="s">
        <v>76</v>
      </c>
      <c r="G4" s="56"/>
      <c r="H4" s="56" t="s">
        <v>131</v>
      </c>
      <c r="I4" s="56" t="s">
        <v>133</v>
      </c>
      <c r="J4" s="56"/>
    </row>
    <row r="5" spans="1:11" s="55" customFormat="1" x14ac:dyDescent="0.25">
      <c r="A5" s="57" t="s">
        <v>77</v>
      </c>
      <c r="B5" s="56" t="s">
        <v>78</v>
      </c>
      <c r="C5" s="56" t="s">
        <v>71</v>
      </c>
      <c r="D5" s="56" t="s">
        <v>72</v>
      </c>
      <c r="E5" s="56" t="s">
        <v>75</v>
      </c>
      <c r="F5" s="56" t="s">
        <v>76</v>
      </c>
      <c r="G5" s="58"/>
      <c r="H5" s="56" t="s">
        <v>131</v>
      </c>
      <c r="I5" s="56" t="s">
        <v>133</v>
      </c>
      <c r="J5" s="58"/>
    </row>
    <row r="6" spans="1:11" s="55" customFormat="1" x14ac:dyDescent="0.25">
      <c r="A6" s="56" t="s">
        <v>58</v>
      </c>
      <c r="B6" s="56" t="s">
        <v>79</v>
      </c>
      <c r="C6" s="56" t="s">
        <v>71</v>
      </c>
      <c r="D6" s="56" t="s">
        <v>72</v>
      </c>
      <c r="E6" s="56" t="s">
        <v>75</v>
      </c>
      <c r="F6" s="56" t="s">
        <v>76</v>
      </c>
      <c r="G6" s="56" t="s">
        <v>73</v>
      </c>
      <c r="H6" s="56" t="s">
        <v>131</v>
      </c>
      <c r="I6" s="56" t="s">
        <v>133</v>
      </c>
      <c r="J6" s="56" t="s">
        <v>134</v>
      </c>
    </row>
    <row r="7" spans="1:11" s="55" customFormat="1" ht="25.5" x14ac:dyDescent="0.25">
      <c r="A7" s="56" t="s">
        <v>80</v>
      </c>
      <c r="B7" s="56" t="s">
        <v>81</v>
      </c>
      <c r="C7" s="56" t="s">
        <v>71</v>
      </c>
      <c r="D7" s="56" t="s">
        <v>72</v>
      </c>
      <c r="E7" s="56" t="s">
        <v>75</v>
      </c>
      <c r="F7" s="56" t="s">
        <v>76</v>
      </c>
      <c r="G7" s="56"/>
      <c r="H7" s="56" t="s">
        <v>131</v>
      </c>
      <c r="I7" s="56" t="s">
        <v>133</v>
      </c>
      <c r="J7" s="56"/>
    </row>
    <row r="8" spans="1:11" s="55" customFormat="1" ht="25.5" x14ac:dyDescent="0.25">
      <c r="A8" s="56" t="s">
        <v>82</v>
      </c>
      <c r="B8" s="56" t="s">
        <v>83</v>
      </c>
      <c r="C8" s="56" t="s">
        <v>71</v>
      </c>
      <c r="D8" s="56" t="s">
        <v>72</v>
      </c>
      <c r="E8" s="56" t="s">
        <v>75</v>
      </c>
      <c r="F8" s="56" t="s">
        <v>76</v>
      </c>
      <c r="G8" s="56"/>
      <c r="H8" s="56" t="s">
        <v>131</v>
      </c>
      <c r="I8" s="56" t="s">
        <v>133</v>
      </c>
      <c r="J8" s="56"/>
    </row>
    <row r="9" spans="1:11" s="55" customFormat="1" x14ac:dyDescent="0.25">
      <c r="A9" s="56" t="s">
        <v>84</v>
      </c>
      <c r="B9" s="56" t="s">
        <v>85</v>
      </c>
      <c r="C9" s="56" t="s">
        <v>71</v>
      </c>
      <c r="D9" s="56" t="s">
        <v>72</v>
      </c>
      <c r="E9" s="56" t="s">
        <v>75</v>
      </c>
      <c r="F9" s="56" t="s">
        <v>76</v>
      </c>
      <c r="G9" s="56"/>
      <c r="H9" s="56" t="s">
        <v>131</v>
      </c>
      <c r="I9" s="56" t="s">
        <v>133</v>
      </c>
      <c r="J9" s="56"/>
    </row>
    <row r="10" spans="1:11" s="55" customFormat="1" x14ac:dyDescent="0.25">
      <c r="A10" s="56" t="s">
        <v>86</v>
      </c>
      <c r="B10" s="56" t="s">
        <v>87</v>
      </c>
      <c r="C10" s="56" t="s">
        <v>71</v>
      </c>
      <c r="D10" s="56" t="s">
        <v>72</v>
      </c>
      <c r="E10" s="56" t="s">
        <v>88</v>
      </c>
      <c r="F10" s="56"/>
      <c r="G10" s="56"/>
      <c r="H10" s="56" t="s">
        <v>130</v>
      </c>
      <c r="I10" s="56" t="s">
        <v>133</v>
      </c>
      <c r="J10" s="56"/>
    </row>
    <row r="11" spans="1:11" s="55" customFormat="1" ht="25.5" x14ac:dyDescent="0.25">
      <c r="A11" s="56" t="s">
        <v>89</v>
      </c>
      <c r="B11" s="56" t="s">
        <v>90</v>
      </c>
      <c r="C11" s="56" t="s">
        <v>71</v>
      </c>
      <c r="D11" s="56" t="s">
        <v>72</v>
      </c>
      <c r="E11" s="56" t="s">
        <v>75</v>
      </c>
      <c r="F11" s="56" t="s">
        <v>76</v>
      </c>
      <c r="G11" s="56"/>
      <c r="H11" s="56" t="s">
        <v>131</v>
      </c>
      <c r="I11" s="56" t="s">
        <v>133</v>
      </c>
      <c r="J11" s="56"/>
    </row>
    <row r="12" spans="1:11" s="55" customFormat="1" x14ac:dyDescent="0.25">
      <c r="A12" s="56" t="s">
        <v>91</v>
      </c>
      <c r="B12" s="56" t="s">
        <v>92</v>
      </c>
      <c r="C12" s="56" t="s">
        <v>71</v>
      </c>
      <c r="D12" s="56" t="s">
        <v>72</v>
      </c>
      <c r="E12" s="56" t="s">
        <v>75</v>
      </c>
      <c r="F12" s="56" t="s">
        <v>76</v>
      </c>
      <c r="G12" s="56"/>
      <c r="H12" s="56" t="s">
        <v>131</v>
      </c>
      <c r="I12" s="56" t="s">
        <v>133</v>
      </c>
      <c r="J12" s="56"/>
    </row>
    <row r="13" spans="1:11" ht="63" x14ac:dyDescent="0.25">
      <c r="A13" s="59" t="s">
        <v>93</v>
      </c>
      <c r="B13" s="59" t="s">
        <v>94</v>
      </c>
      <c r="C13" s="56" t="s">
        <v>71</v>
      </c>
      <c r="D13" s="60" t="s">
        <v>95</v>
      </c>
      <c r="E13" s="60"/>
      <c r="F13" s="61" t="s">
        <v>125</v>
      </c>
      <c r="G13" s="59"/>
      <c r="H13" s="56"/>
      <c r="I13" s="56" t="s">
        <v>130</v>
      </c>
      <c r="J13" s="59"/>
      <c r="K13" s="34" t="s">
        <v>96</v>
      </c>
    </row>
    <row r="14" spans="1:11" x14ac:dyDescent="0.25">
      <c r="A14" s="59" t="s">
        <v>97</v>
      </c>
      <c r="B14" s="59" t="s">
        <v>98</v>
      </c>
      <c r="C14" s="56" t="s">
        <v>71</v>
      </c>
      <c r="D14" s="60" t="s">
        <v>72</v>
      </c>
      <c r="E14" s="60"/>
      <c r="F14" s="61" t="s">
        <v>126</v>
      </c>
      <c r="G14" s="59"/>
      <c r="H14" s="56"/>
      <c r="I14" s="56" t="s">
        <v>130</v>
      </c>
      <c r="J14" s="59"/>
    </row>
    <row r="15" spans="1:11" ht="31.5" x14ac:dyDescent="0.25">
      <c r="A15" s="59" t="s">
        <v>99</v>
      </c>
      <c r="B15" s="59" t="s">
        <v>100</v>
      </c>
      <c r="C15" s="56" t="s">
        <v>101</v>
      </c>
      <c r="D15" s="59" t="s">
        <v>95</v>
      </c>
      <c r="E15" s="59" t="s">
        <v>124</v>
      </c>
      <c r="F15" s="59"/>
      <c r="G15" s="59"/>
      <c r="H15" s="56" t="s">
        <v>130</v>
      </c>
      <c r="I15" s="59"/>
      <c r="J15" s="59"/>
      <c r="K15" s="34" t="s">
        <v>102</v>
      </c>
    </row>
    <row r="16" spans="1:11" ht="94.5" x14ac:dyDescent="0.25">
      <c r="A16" s="61" t="s">
        <v>103</v>
      </c>
      <c r="B16" s="61"/>
      <c r="C16" s="57" t="s">
        <v>101</v>
      </c>
      <c r="D16" s="61" t="s">
        <v>104</v>
      </c>
      <c r="E16" s="60" t="s">
        <v>122</v>
      </c>
      <c r="F16" s="60" t="s">
        <v>123</v>
      </c>
      <c r="G16" s="60"/>
      <c r="H16" s="61" t="s">
        <v>132</v>
      </c>
      <c r="I16" s="61" t="s">
        <v>135</v>
      </c>
      <c r="J16" s="60"/>
      <c r="K16" s="62" t="s">
        <v>105</v>
      </c>
    </row>
    <row r="17" spans="1:11" ht="25.5" x14ac:dyDescent="0.25">
      <c r="A17" s="56" t="s">
        <v>106</v>
      </c>
      <c r="B17" s="56"/>
      <c r="C17" s="56" t="s">
        <v>71</v>
      </c>
      <c r="D17" s="56" t="s">
        <v>72</v>
      </c>
      <c r="E17" s="56" t="s">
        <v>107</v>
      </c>
      <c r="F17" s="56" t="s">
        <v>108</v>
      </c>
      <c r="G17" s="56"/>
      <c r="H17" s="63" t="s">
        <v>109</v>
      </c>
      <c r="I17" s="63" t="s">
        <v>110</v>
      </c>
      <c r="J17" s="56"/>
      <c r="K17" s="64" t="s">
        <v>111</v>
      </c>
    </row>
    <row r="20" spans="1:11" x14ac:dyDescent="0.25">
      <c r="A20" s="65" t="s">
        <v>112</v>
      </c>
    </row>
    <row r="21" spans="1:11" x14ac:dyDescent="0.25">
      <c r="A21" s="66" t="s">
        <v>113</v>
      </c>
      <c r="B21" s="67" t="s">
        <v>136</v>
      </c>
      <c r="C21" s="68" t="s">
        <v>22</v>
      </c>
      <c r="D21" s="67"/>
      <c r="E21" s="67"/>
    </row>
    <row r="22" spans="1:11" x14ac:dyDescent="0.25">
      <c r="A22" s="69" t="s">
        <v>114</v>
      </c>
      <c r="B22" s="75" t="s">
        <v>137</v>
      </c>
      <c r="C22" s="71" t="s">
        <v>138</v>
      </c>
      <c r="D22" s="70"/>
      <c r="E22" s="70"/>
    </row>
    <row r="23" spans="1:11" x14ac:dyDescent="0.25">
      <c r="A23" s="69" t="s">
        <v>115</v>
      </c>
      <c r="B23" s="75" t="s">
        <v>139</v>
      </c>
      <c r="C23" s="71" t="s">
        <v>140</v>
      </c>
      <c r="D23" s="70"/>
      <c r="E23" s="70"/>
    </row>
    <row r="24" spans="1:11" ht="31.5" x14ac:dyDescent="0.25">
      <c r="A24" s="69" t="s">
        <v>116</v>
      </c>
      <c r="B24" s="70" t="s">
        <v>141</v>
      </c>
      <c r="C24" s="71" t="s">
        <v>144</v>
      </c>
      <c r="D24" s="70"/>
      <c r="E24" s="70"/>
    </row>
    <row r="25" spans="1:11" x14ac:dyDescent="0.25">
      <c r="A25" s="69" t="s">
        <v>117</v>
      </c>
      <c r="B25" s="70" t="s">
        <v>142</v>
      </c>
      <c r="C25" s="71" t="s">
        <v>143</v>
      </c>
      <c r="D25" s="70"/>
      <c r="E25" s="70"/>
    </row>
    <row r="26" spans="1:11" ht="63" x14ac:dyDescent="0.25">
      <c r="A26" s="69" t="s">
        <v>118</v>
      </c>
      <c r="B26" s="70" t="s">
        <v>119</v>
      </c>
      <c r="C26" s="71" t="s">
        <v>120</v>
      </c>
      <c r="D26" s="70"/>
      <c r="E26" s="7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2015-04-08T14:54:48Z</dcterms:modified>
</cp:coreProperties>
</file>