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31" i="1" l="1"/>
  <c r="H31" i="1"/>
  <c r="F31" i="1"/>
  <c r="G31" i="1"/>
  <c r="C31" i="1"/>
  <c r="I30" i="1"/>
  <c r="H30" i="1"/>
  <c r="F30" i="1"/>
  <c r="G30" i="1"/>
  <c r="C30" i="1"/>
  <c r="I29" i="1"/>
  <c r="H29" i="1"/>
  <c r="F29" i="1"/>
  <c r="G29" i="1"/>
  <c r="C29" i="1"/>
  <c r="I28" i="1"/>
  <c r="H28" i="1"/>
  <c r="F28" i="1"/>
  <c r="G28" i="1"/>
  <c r="C28" i="1"/>
  <c r="I27" i="1"/>
  <c r="H27" i="1"/>
  <c r="F27" i="1"/>
  <c r="G27" i="1"/>
  <c r="C27" i="1"/>
  <c r="I26" i="1"/>
  <c r="H26" i="1"/>
  <c r="F26" i="1"/>
  <c r="G26" i="1"/>
  <c r="C26" i="1"/>
  <c r="C25" i="1"/>
  <c r="C24" i="1"/>
  <c r="C23" i="1"/>
  <c r="A10" i="1"/>
  <c r="A11" i="1"/>
  <c r="A12" i="1"/>
  <c r="A13" i="1"/>
  <c r="C13" i="1"/>
  <c r="F13" i="1"/>
  <c r="I11" i="1"/>
  <c r="I12" i="1"/>
  <c r="I14" i="1"/>
  <c r="I15" i="1"/>
  <c r="I16" i="1"/>
  <c r="I17" i="1"/>
  <c r="I18" i="1"/>
  <c r="I19" i="1"/>
  <c r="I20" i="1"/>
  <c r="I21" i="1"/>
  <c r="I22" i="1"/>
  <c r="I23" i="1"/>
  <c r="I24" i="1"/>
  <c r="I25"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A14" i="1"/>
  <c r="H14" i="1"/>
  <c r="A15" i="1"/>
  <c r="H15" i="1"/>
  <c r="A16" i="1"/>
  <c r="H16" i="1"/>
  <c r="A17" i="1"/>
  <c r="H17" i="1"/>
  <c r="A18" i="1"/>
  <c r="H18" i="1"/>
  <c r="H19" i="1"/>
  <c r="H20" i="1"/>
  <c r="H21" i="1"/>
  <c r="H22" i="1"/>
  <c r="H23" i="1"/>
  <c r="H24" i="1"/>
  <c r="H25"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G13" i="1"/>
  <c r="F14" i="1"/>
  <c r="G14" i="1"/>
  <c r="F15" i="1"/>
  <c r="G15" i="1"/>
  <c r="F16" i="1"/>
  <c r="G16" i="1"/>
  <c r="F17" i="1"/>
  <c r="G17" i="1"/>
  <c r="F18" i="1"/>
  <c r="G18" i="1"/>
  <c r="F19" i="1"/>
  <c r="G19" i="1"/>
  <c r="F20" i="1"/>
  <c r="G20" i="1"/>
  <c r="F21" i="1"/>
  <c r="G21" i="1"/>
  <c r="F22" i="1"/>
  <c r="G22" i="1"/>
  <c r="F23" i="1"/>
  <c r="G23" i="1"/>
  <c r="F24" i="1"/>
  <c r="G24" i="1"/>
  <c r="F25" i="1"/>
  <c r="G25"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<sst xmlns="http://schemas.openxmlformats.org/spreadsheetml/2006/main" count="323" uniqueCount="212">
  <si>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</si>
  <si>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</si>
  <si>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</si>
  <si>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</si>
  <si>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</si>
  <si>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</si>
  <si>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</si>
  <si>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</si>
  <si>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</si>
  <si>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</si>
  <si>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</si>
  <si>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</si>
  <si>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</si>
  <si>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</si>
  <si>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</si>
  <si>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</si>
  <si>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</si>
  <si>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</si>
  <si>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</si>
  <si>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</si>
  <si>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</si>
  <si>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</si>
  <si>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</si>
  <si>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</si>
  <si>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</si>
  <si>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</si>
  <si>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</si>
  <si>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</si>
  <si>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</si>
  <si>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</si>
  <si>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</si>
  <si>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</si>
  <si>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</si>
  <si>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</si>
  <si>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</si>
  <si>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</si>
  <si>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</si>
  <si>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</si>
  <si>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</si>
  <si>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</si>
  <si>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</si>
  <si>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</si>
  <si>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</si>
  <si>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</si>
  <si>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</si>
  <si>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</si>
  <si>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</si>
  <si>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</si>
  <si>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</si>
  <si>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</si>
  <si>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</si>
  <si>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</si>
  <si>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</si>
  <si>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</si>
  <si>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</si>
  <si>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</si>
  <si>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</si>
  <si>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</si>
  <si>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</si>
  <si>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</si>
  <si>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</si>
  <si>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</si>
  <si>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</si>
  <si>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</si>
  <si>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</si>
  <si>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</si>
  <si>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</si>
  <si>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</si>
  <si>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</si>
  <si>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</si>
  <si>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</si>
  <si>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</si>
  <si>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</si>
  <si>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</si>
  <si>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</si>
  <si>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</si>
  <si>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</si>
  <si>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</si>
  <si>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</si>
  <si>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</si>
  <si>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</si>
  <si>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</si>
  <si>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</si>
  <si>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</si>
  <si>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</si>
  <si>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</si>
  <si>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</si>
  <si>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</si>
  <si>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</si>
  <si>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</si>
  <si>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</si>
  <si>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</si>
  <si>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</si>
  <si>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</si>
  <si>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</si>
  <si>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</si>
  <si>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</si>
  <si>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</si>
  <si>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</si>
  <si>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</si>
  <si>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</si>
  <si>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</si>
  <si>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</si>
  <si>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</si>
  <si>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</si>
  <si>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</si>
  <si>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</si>
  <si>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</si>
  <si>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</si>
  <si>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</si>
  <si>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</si>
  <si>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</si>
  <si>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</si>
  <si>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</si>
  <si>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</si>
  <si>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</si>
  <si>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</si>
  <si>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</si>
  <si>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</si>
  <si>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</si>
  <si>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</si>
  <si>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</si>
  <si>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</si>
  <si>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</si>
  <si>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</si>
  <si>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</si>
  <si>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</si>
  <si>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</si>
  <si>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</si>
  <si>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</si>
  <si>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</si>
  <si>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</si>
  <si>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</si>
  <si>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</si>
  <si>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</si>
  <si>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</si>
  <si>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</si>
  <si>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</si>
  <si>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</si>
  <si>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</si>
  <si>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</si>
  <si>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</si>
  <si>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</si>
  <si>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</si>
  <si>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</si>
  <si>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</si>
  <si>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</si>
  <si>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</si>
  <si>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Horizontal</t>
  </si>
  <si>
    <t>Ilustración</t>
  </si>
  <si>
    <t>IMG10</t>
  </si>
  <si>
    <t>IMG11</t>
  </si>
  <si>
    <t>IMG12</t>
  </si>
  <si>
    <t>IMG13</t>
  </si>
  <si>
    <t>Diana Pequetita García Rodríguez</t>
  </si>
  <si>
    <t xml:space="preserve">Imagen para construir. </t>
  </si>
  <si>
    <t>IMG14</t>
  </si>
  <si>
    <t>IMG15</t>
  </si>
  <si>
    <t>IMG16</t>
  </si>
  <si>
    <t>IMG17</t>
  </si>
  <si>
    <t>Arbol de Manzanas</t>
  </si>
  <si>
    <t>Fuentes de energía y su transformación</t>
  </si>
  <si>
    <t>CN_06_12_CO</t>
  </si>
  <si>
    <t>Shutterstock 232152070</t>
  </si>
  <si>
    <t>Niña señalando</t>
  </si>
  <si>
    <t>Shutterstock 194774006</t>
  </si>
  <si>
    <t>Escaladores comiendo</t>
  </si>
  <si>
    <t>Shutterstock 76237609</t>
  </si>
  <si>
    <t>Vehículo eléctrico</t>
  </si>
  <si>
    <t>Shutterstock 155376941</t>
  </si>
  <si>
    <t>Shutterstock 128150357</t>
  </si>
  <si>
    <t>Shutterstock 56515648</t>
  </si>
  <si>
    <t>Transformación de la Energía</t>
  </si>
  <si>
    <t>Transferencia de la energía</t>
  </si>
  <si>
    <t>Almacenamiento de la energía</t>
  </si>
  <si>
    <t>Shutterstock 217318135</t>
  </si>
  <si>
    <t>Shutterstock 146523533</t>
  </si>
  <si>
    <t>Degradación de la energía</t>
  </si>
  <si>
    <t>Tipos de energía</t>
  </si>
  <si>
    <t>Shutterstock 173122277</t>
  </si>
  <si>
    <t>2 Eso/ciencias naturales/la electricidad/la energía eléctrica</t>
  </si>
  <si>
    <t>Energía – movimiento- transformación</t>
  </si>
  <si>
    <t>Electricidad</t>
  </si>
  <si>
    <t>Shutterstock 199887248</t>
  </si>
  <si>
    <t>Modelo atómico</t>
  </si>
  <si>
    <t>Shutterstock 111677186</t>
  </si>
  <si>
    <t>Shutterstock 147596591</t>
  </si>
  <si>
    <t>Shutterstock 224424208</t>
  </si>
  <si>
    <t>Escalas de temperatura</t>
  </si>
  <si>
    <t>Fisión Nuclear</t>
  </si>
  <si>
    <t>Fusión Nuclear</t>
  </si>
  <si>
    <t>IMG18</t>
  </si>
  <si>
    <t>Shutterstock 123705166</t>
  </si>
  <si>
    <t>5 primaria/ciencias de la naturaleza/la energía/las fuentes de energía/las fuentes de energía renovables.</t>
  </si>
  <si>
    <t>Fuentes de energía</t>
  </si>
  <si>
    <t>Fuentes de energía renovables</t>
  </si>
  <si>
    <t>Shutterstock 157736174</t>
  </si>
  <si>
    <t>Energía solar</t>
  </si>
  <si>
    <t>IMG19</t>
  </si>
  <si>
    <t>2 ESO/ ciencias naturales/la energía/las fuentes de energía/las fuentes de energía renovables/la energía eólica/</t>
  </si>
  <si>
    <t>Energía eólica</t>
  </si>
  <si>
    <t>Shutterstock 52898251</t>
  </si>
  <si>
    <t>Energía hidráulica</t>
  </si>
  <si>
    <t>IMG20</t>
  </si>
  <si>
    <t>IMG21</t>
  </si>
  <si>
    <t>IMG22</t>
  </si>
  <si>
    <t>Shutterstock 158202605</t>
  </si>
  <si>
    <t>Energía de la biomasa</t>
  </si>
  <si>
    <t>http://upload.wikimedia.org/wikipedia/commons/b/bb/GasDepositDiagram.jpg</t>
  </si>
  <si>
    <t xml:space="preserve">
Traducir la imagen 
</t>
  </si>
  <si>
    <t>Shutterstock 122566315</t>
  </si>
  <si>
    <t>Planta nuclear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</si>
</sst>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11"/>
      <color theme="1"/>
      <name val="Arial"/>
      <family val="2"/>
    </font>
    <font>
      <sz val="11"/>
      <color theme="1"/>
      <name val="Century Gothic"/>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3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0" xfId="0" applyFont="1" applyAlignment="1">
      <alignment horizontal="left" vertical="center" indent="4"/>
    </xf>
    <xf numFmtId="0" fontId="12" fillId="0" borderId="5" xfId="0" applyFont="1" applyBorder="1" applyAlignment="1">
      <alignment wrapText="1"/>
    </xf>
    <xf numFmtId="0" fontId="21" fillId="0" borderId="5" xfId="0" applyFont="1" applyBorder="1" applyAlignment="1">
      <alignment wrapText="1"/>
    </xf>
    <xf numFmtId="1" fontId="7" fillId="0" borderId="5" xfId="0" applyNumberFormat="1" applyFont="1" applyFill="1" applyBorder="1" applyAlignment="1">
      <alignment vertical="center" wrapText="1"/>
    </xf>
    <xf numFmtId="0" fontId="23" fillId="0" borderId="5" xfId="0" applyFont="1" applyBorder="1" applyAlignment="1">
      <alignment horizontal="center" vertical="center"/>
    </xf>
    <xf numFmtId="0" fontId="22" fillId="0" borderId="5" xfId="0" applyFont="1" applyBorder="1" applyAlignment="1">
      <alignment horizontal="center" wrapText="1"/>
    </xf>
    <xf numFmtId="0" fontId="7" fillId="0" borderId="5" xfId="0" applyFont="1" applyFill="1" applyBorder="1" applyAlignment="1">
      <alignment vertical="center" wrapText="1"/>
    </xf>
    <xf numFmtId="0" fontId="20" fillId="0" borderId="0" xfId="0" applyFont="1" applyAlignment="1">
      <alignment vertical="center"/>
    </xf>
    <xf numFmtId="0" fontId="20" fillId="0" borderId="5" xfId="0" applyFont="1" applyBorder="1" applyAlignment="1">
      <alignment wrapText="1"/>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0" fillId="0" borderId="0" xfId="0" applyAlignment="1">
      <alignment wrapText="1"/>
    </xf>
    <xf numFmtId="0" fontId="20" fillId="0" borderId="36" xfId="0" applyFont="1" applyBorder="1" applyAlignment="1">
      <alignment horizontal="center" vertical="center"/>
    </xf>
    <xf numFmtId="0" fontId="21" fillId="0" borderId="37" xfId="0" applyFont="1" applyBorder="1" applyAlignment="1">
      <alignment wrapText="1"/>
    </xf>
    <xf numFmtId="0" fontId="20" fillId="0" borderId="5" xfId="0" applyFont="1" applyBorder="1" applyAlignment="1">
      <alignment vertical="center" wrapText="1"/>
    </xf>
    <xf numFmtId="0" fontId="22" fillId="0" borderId="5" xfId="0" applyFont="1" applyBorder="1" applyAlignment="1">
      <alignment vertical="center" wrapText="1"/>
    </xf>
    <xf numFmtId="0" fontId="20" fillId="0" borderId="0" xfId="0" applyFont="1" applyAlignment="1">
      <alignment horizontal="center" vertical="center" wrapText="1"/>
    </xf>
    <xf numFmtId="0" fontId="4" fillId="0" borderId="5" xfId="51" applyBorder="1" applyAlignment="1">
      <alignment vertical="center"/>
    </xf>
    <xf numFmtId="0" fontId="0" fillId="0" borderId="5" xfId="0" applyBorder="1"/>
    <xf numFmtId="0" fontId="22" fillId="0" borderId="5" xfId="0" applyFont="1" applyBorder="1" applyAlignment="1"/>
    <xf numFmtId="0" fontId="22" fillId="0" borderId="5" xfId="0" applyFont="1" applyBorder="1" applyAlignment="1">
      <alignment horizontal="center" vertical="center" wrapText="1"/>
    </xf>
    <xf numFmtId="0" fontId="22" fillId="0" borderId="5" xfId="0" applyFont="1" applyBorder="1" applyAlignment="1">
      <alignment vertical="top" wrapText="1"/>
    </xf>
    <xf numFmtId="0" fontId="22" fillId="0" borderId="5" xfId="0" applyFont="1" applyBorder="1" applyAlignment="1">
      <alignment vertical="center"/>
    </xf>
    <xf numFmtId="0" fontId="6" fillId="0" borderId="5" xfId="0" applyFont="1" applyBorder="1" applyAlignment="1">
      <alignment horizontal="center" vertical="center"/>
    </xf>
    <xf numFmtId="0" fontId="24" fillId="0" borderId="0" xfId="0" applyFont="1" applyAlignment="1">
      <alignment horizontal="center" vertical="center"/>
    </xf>
    <xf numFmtId="0" fontId="24" fillId="0" borderId="5" xfId="0" applyFont="1" applyBorder="1" applyAlignment="1">
      <alignment horizontal="center" vertical="center"/>
    </xf>
    <xf numFmtId="0" fontId="4" fillId="0" borderId="5" xfId="51" applyBorder="1" applyAlignment="1">
      <alignment vertical="center" wrapText="1"/>
    </xf>
    <xf numFmtId="0" fontId="3" fillId="5" borderId="38"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10</xdr:col>
      <xdr:colOff>1728107</xdr:colOff>
      <xdr:row>9</xdr:row>
      <xdr:rowOff>163286</xdr:rowOff>
    </xdr:from>
    <xdr:to>
      <xdr:col>10</xdr:col>
      <xdr:colOff>4319132</xdr:colOff>
      <xdr:row>9</xdr:row>
      <xdr:rowOff>2004438</xdr:rowOff>
    </xdr:to>
    <xdr:pic>
      <xdr:nvPicPr>
        <xdr:cNvPr id="2" name="1 Imagen"/>
        <xdr:cNvPicPr>
          <a:picLocks noChangeAspect="1"/>
        </xdr:cNvPicPr>
      </xdr:nvPicPr>
      <xdr:blipFill>
        <a:blip xmlns:r="http://schemas.openxmlformats.org/officeDocument/2006/relationships" r:embed="rId1"/>
        <a:stretch>
          <a:fillRect/>
        </a:stretch>
      </xdr:blipFill>
      <xdr:spPr>
        <a:xfrm>
          <a:off x="18356036" y="2122715"/>
          <a:ext cx="2591025" cy="1841152"/>
        </a:xfrm>
        <a:prstGeom prst="rect">
          <a:avLst/>
        </a:prstGeom>
      </xdr:spPr>
    </xdr:pic>
    <xdr:clientData/>
  </xdr:twoCellAnchor>
  <xdr:twoCellAnchor editAs="oneCell">
    <xdr:from>
      <xdr:col>10</xdr:col>
      <xdr:colOff>2122714</xdr:colOff>
      <xdr:row>10</xdr:row>
      <xdr:rowOff>190500</xdr:rowOff>
    </xdr:from>
    <xdr:to>
      <xdr:col>10</xdr:col>
      <xdr:colOff>3780970</xdr:colOff>
      <xdr:row>10</xdr:row>
      <xdr:rowOff>1373227</xdr:rowOff>
    </xdr:to>
    <xdr:pic>
      <xdr:nvPicPr>
        <xdr:cNvPr id="3" name="2 Imagen"/>
        <xdr:cNvPicPr>
          <a:picLocks noChangeAspect="1"/>
        </xdr:cNvPicPr>
      </xdr:nvPicPr>
      <xdr:blipFill>
        <a:blip xmlns:r="http://schemas.openxmlformats.org/officeDocument/2006/relationships" r:embed="rId2"/>
        <a:stretch>
          <a:fillRect/>
        </a:stretch>
      </xdr:blipFill>
      <xdr:spPr>
        <a:xfrm>
          <a:off x="18750643" y="4191000"/>
          <a:ext cx="1658256" cy="1182727"/>
        </a:xfrm>
        <a:prstGeom prst="rect">
          <a:avLst/>
        </a:prstGeom>
      </xdr:spPr>
    </xdr:pic>
    <xdr:clientData/>
  </xdr:twoCellAnchor>
  <xdr:twoCellAnchor editAs="oneCell">
    <xdr:from>
      <xdr:col>10</xdr:col>
      <xdr:colOff>1986643</xdr:colOff>
      <xdr:row>11</xdr:row>
      <xdr:rowOff>326572</xdr:rowOff>
    </xdr:from>
    <xdr:to>
      <xdr:col>10</xdr:col>
      <xdr:colOff>3856083</xdr:colOff>
      <xdr:row>11</xdr:row>
      <xdr:rowOff>2279197</xdr:rowOff>
    </xdr:to>
    <xdr:pic>
      <xdr:nvPicPr>
        <xdr:cNvPr id="12" name="11 Imagen" descr="electric car and power station - vector illustratio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614572" y="5919108"/>
          <a:ext cx="1869440" cy="1952625"/>
        </a:xfrm>
        <a:prstGeom prst="rect">
          <a:avLst/>
        </a:prstGeom>
        <a:noFill/>
        <a:ln>
          <a:noFill/>
        </a:ln>
      </xdr:spPr>
    </xdr:pic>
    <xdr:clientData/>
  </xdr:twoCellAnchor>
  <xdr:twoCellAnchor editAs="oneCell">
    <xdr:from>
      <xdr:col>10</xdr:col>
      <xdr:colOff>1796143</xdr:colOff>
      <xdr:row>12</xdr:row>
      <xdr:rowOff>81643</xdr:rowOff>
    </xdr:from>
    <xdr:to>
      <xdr:col>10</xdr:col>
      <xdr:colOff>4187553</xdr:colOff>
      <xdr:row>12</xdr:row>
      <xdr:rowOff>1824718</xdr:rowOff>
    </xdr:to>
    <xdr:pic>
      <xdr:nvPicPr>
        <xdr:cNvPr id="13" name="12 Imagen" descr="http://thumb7.shutterstock.com/display_pic_with_logo/553681/155376941/stock-photo-hairdresser-dries-the-hair-in-a-beauty-salon-155376941.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424072" y="8831036"/>
          <a:ext cx="2391410" cy="1743075"/>
        </a:xfrm>
        <a:prstGeom prst="rect">
          <a:avLst/>
        </a:prstGeom>
        <a:noFill/>
        <a:ln>
          <a:noFill/>
        </a:ln>
      </xdr:spPr>
    </xdr:pic>
    <xdr:clientData/>
  </xdr:twoCellAnchor>
  <xdr:twoCellAnchor editAs="oneCell">
    <xdr:from>
      <xdr:col>10</xdr:col>
      <xdr:colOff>1918607</xdr:colOff>
      <xdr:row>13</xdr:row>
      <xdr:rowOff>149678</xdr:rowOff>
    </xdr:from>
    <xdr:to>
      <xdr:col>10</xdr:col>
      <xdr:colOff>4242707</xdr:colOff>
      <xdr:row>13</xdr:row>
      <xdr:rowOff>1801948</xdr:rowOff>
    </xdr:to>
    <xdr:pic>
      <xdr:nvPicPr>
        <xdr:cNvPr id="14" name="13 Imagen" descr="Fire and its reflection on gas-top range"/>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546536" y="10831285"/>
          <a:ext cx="2324100" cy="1652270"/>
        </a:xfrm>
        <a:prstGeom prst="rect">
          <a:avLst/>
        </a:prstGeom>
        <a:noFill/>
        <a:ln>
          <a:noFill/>
        </a:ln>
      </xdr:spPr>
    </xdr:pic>
    <xdr:clientData/>
  </xdr:twoCellAnchor>
  <xdr:twoCellAnchor editAs="oneCell">
    <xdr:from>
      <xdr:col>10</xdr:col>
      <xdr:colOff>2476500</xdr:colOff>
      <xdr:row>14</xdr:row>
      <xdr:rowOff>81643</xdr:rowOff>
    </xdr:from>
    <xdr:to>
      <xdr:col>10</xdr:col>
      <xdr:colOff>3924300</xdr:colOff>
      <xdr:row>14</xdr:row>
      <xdr:rowOff>1593578</xdr:rowOff>
    </xdr:to>
    <xdr:pic>
      <xdr:nvPicPr>
        <xdr:cNvPr id="15" name="14 Imagen" descr="car battery 12V - vector illustratio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104429" y="12573000"/>
          <a:ext cx="1447800" cy="1511935"/>
        </a:xfrm>
        <a:prstGeom prst="rect">
          <a:avLst/>
        </a:prstGeom>
        <a:noFill/>
        <a:ln>
          <a:noFill/>
        </a:ln>
      </xdr:spPr>
    </xdr:pic>
    <xdr:clientData/>
  </xdr:twoCellAnchor>
  <xdr:twoCellAnchor editAs="oneCell">
    <xdr:from>
      <xdr:col>10</xdr:col>
      <xdr:colOff>2408464</xdr:colOff>
      <xdr:row>15</xdr:row>
      <xdr:rowOff>81643</xdr:rowOff>
    </xdr:from>
    <xdr:to>
      <xdr:col>10</xdr:col>
      <xdr:colOff>4018189</xdr:colOff>
      <xdr:row>15</xdr:row>
      <xdr:rowOff>1225913</xdr:rowOff>
    </xdr:to>
    <xdr:pic>
      <xdr:nvPicPr>
        <xdr:cNvPr id="16" name="15 Imagen" descr="Vintage Lighting deco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036393" y="14437179"/>
          <a:ext cx="1609725" cy="1144270"/>
        </a:xfrm>
        <a:prstGeom prst="rect">
          <a:avLst/>
        </a:prstGeom>
        <a:noFill/>
        <a:ln>
          <a:noFill/>
        </a:ln>
      </xdr:spPr>
    </xdr:pic>
    <xdr:clientData/>
  </xdr:twoCellAnchor>
  <xdr:twoCellAnchor editAs="oneCell">
    <xdr:from>
      <xdr:col>10</xdr:col>
      <xdr:colOff>2245178</xdr:colOff>
      <xdr:row>16</xdr:row>
      <xdr:rowOff>122465</xdr:rowOff>
    </xdr:from>
    <xdr:to>
      <xdr:col>10</xdr:col>
      <xdr:colOff>4435928</xdr:colOff>
      <xdr:row>16</xdr:row>
      <xdr:rowOff>1959429</xdr:rowOff>
    </xdr:to>
    <xdr:pic>
      <xdr:nvPicPr>
        <xdr:cNvPr id="18" name="17 Imagen" descr="easy to edit vector illustration of hydropower plant"/>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873107" y="15770679"/>
          <a:ext cx="2190750" cy="1836964"/>
        </a:xfrm>
        <a:prstGeom prst="rect">
          <a:avLst/>
        </a:prstGeom>
        <a:noFill/>
        <a:ln>
          <a:noFill/>
        </a:ln>
      </xdr:spPr>
    </xdr:pic>
    <xdr:clientData/>
  </xdr:twoCellAnchor>
  <xdr:twoCellAnchor editAs="oneCell">
    <xdr:from>
      <xdr:col>10</xdr:col>
      <xdr:colOff>1646464</xdr:colOff>
      <xdr:row>17</xdr:row>
      <xdr:rowOff>326572</xdr:rowOff>
    </xdr:from>
    <xdr:to>
      <xdr:col>10</xdr:col>
      <xdr:colOff>4188369</xdr:colOff>
      <xdr:row>17</xdr:row>
      <xdr:rowOff>2298247</xdr:rowOff>
    </xdr:to>
    <xdr:pic>
      <xdr:nvPicPr>
        <xdr:cNvPr id="19" name="18 Imagen" descr="Roller Coaster's loops at sunset."/>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274393" y="18015858"/>
          <a:ext cx="2541905" cy="1971675"/>
        </a:xfrm>
        <a:prstGeom prst="rect">
          <a:avLst/>
        </a:prstGeom>
        <a:noFill/>
        <a:ln>
          <a:noFill/>
        </a:ln>
      </xdr:spPr>
    </xdr:pic>
    <xdr:clientData/>
  </xdr:twoCellAnchor>
  <xdr:twoCellAnchor editAs="oneCell">
    <xdr:from>
      <xdr:col>10</xdr:col>
      <xdr:colOff>1877786</xdr:colOff>
      <xdr:row>18</xdr:row>
      <xdr:rowOff>476250</xdr:rowOff>
    </xdr:from>
    <xdr:to>
      <xdr:col>10</xdr:col>
      <xdr:colOff>4335236</xdr:colOff>
      <xdr:row>18</xdr:row>
      <xdr:rowOff>2205355</xdr:rowOff>
    </xdr:to>
    <xdr:pic>
      <xdr:nvPicPr>
        <xdr:cNvPr id="20" name="19 Imagen" descr="http://profesores.aulaplaneta.com/DNNPlayerPackages/Package11662/InfoGuion/cuadernoestudio/images_xml/CN_08_07_img1_small.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505715" y="20764500"/>
          <a:ext cx="2457450" cy="1729105"/>
        </a:xfrm>
        <a:prstGeom prst="rect">
          <a:avLst/>
        </a:prstGeom>
        <a:noFill/>
        <a:ln>
          <a:noFill/>
        </a:ln>
      </xdr:spPr>
    </xdr:pic>
    <xdr:clientData/>
  </xdr:twoCellAnchor>
  <xdr:twoCellAnchor editAs="oneCell">
    <xdr:from>
      <xdr:col>10</xdr:col>
      <xdr:colOff>1279071</xdr:colOff>
      <xdr:row>19</xdr:row>
      <xdr:rowOff>340179</xdr:rowOff>
    </xdr:from>
    <xdr:to>
      <xdr:col>10</xdr:col>
      <xdr:colOff>3412671</xdr:colOff>
      <xdr:row>19</xdr:row>
      <xdr:rowOff>2355034</xdr:rowOff>
    </xdr:to>
    <xdr:pic>
      <xdr:nvPicPr>
        <xdr:cNvPr id="21" name="20 Imagen" descr="Planetary model of atom made of elementary particles: electrons, neutrons and protons. Atomic physics, chemistry, nuclear power and energy concept."/>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7907000" y="23540358"/>
          <a:ext cx="2133600" cy="2014855"/>
        </a:xfrm>
        <a:prstGeom prst="rect">
          <a:avLst/>
        </a:prstGeom>
        <a:noFill/>
        <a:ln>
          <a:noFill/>
        </a:ln>
      </xdr:spPr>
    </xdr:pic>
    <xdr:clientData/>
  </xdr:twoCellAnchor>
  <xdr:twoCellAnchor editAs="oneCell">
    <xdr:from>
      <xdr:col>10</xdr:col>
      <xdr:colOff>1973035</xdr:colOff>
      <xdr:row>20</xdr:row>
      <xdr:rowOff>217714</xdr:rowOff>
    </xdr:from>
    <xdr:to>
      <xdr:col>10</xdr:col>
      <xdr:colOff>3754210</xdr:colOff>
      <xdr:row>20</xdr:row>
      <xdr:rowOff>2769779</xdr:rowOff>
    </xdr:to>
    <xdr:pic>
      <xdr:nvPicPr>
        <xdr:cNvPr id="22" name="21 Imagen" descr="Celsius, Kelvin, Fahrenheit temperature scales. Conversion. Vector. Absolute zero is 0 on the Kelvin scale, -273 on the Celsius scale and -459 on the Fahrenheit scale."/>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600964" y="26452285"/>
          <a:ext cx="1781175" cy="2552065"/>
        </a:xfrm>
        <a:prstGeom prst="rect">
          <a:avLst/>
        </a:prstGeom>
        <a:noFill/>
        <a:ln>
          <a:noFill/>
        </a:ln>
      </xdr:spPr>
    </xdr:pic>
    <xdr:clientData/>
  </xdr:twoCellAnchor>
  <xdr:twoCellAnchor editAs="oneCell">
    <xdr:from>
      <xdr:col>10</xdr:col>
      <xdr:colOff>2340428</xdr:colOff>
      <xdr:row>21</xdr:row>
      <xdr:rowOff>340179</xdr:rowOff>
    </xdr:from>
    <xdr:to>
      <xdr:col>10</xdr:col>
      <xdr:colOff>3992698</xdr:colOff>
      <xdr:row>21</xdr:row>
      <xdr:rowOff>2207079</xdr:rowOff>
    </xdr:to>
    <xdr:pic>
      <xdr:nvPicPr>
        <xdr:cNvPr id="24" name="23 Imagen" descr="Nuclear Fission Of An Uranium Atom - Radioactive decay process. Nucleus of uranium atom splits into isotopes producing neutrons and gamma rays, releasing energy. Isolated vector over white background."/>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968357" y="29391429"/>
          <a:ext cx="1652270" cy="1866900"/>
        </a:xfrm>
        <a:prstGeom prst="rect">
          <a:avLst/>
        </a:prstGeom>
        <a:noFill/>
        <a:ln>
          <a:noFill/>
        </a:ln>
      </xdr:spPr>
    </xdr:pic>
    <xdr:clientData/>
  </xdr:twoCellAnchor>
  <xdr:twoCellAnchor editAs="oneCell">
    <xdr:from>
      <xdr:col>10</xdr:col>
      <xdr:colOff>2231571</xdr:colOff>
      <xdr:row>22</xdr:row>
      <xdr:rowOff>258535</xdr:rowOff>
    </xdr:from>
    <xdr:to>
      <xdr:col>10</xdr:col>
      <xdr:colOff>3798379</xdr:colOff>
      <xdr:row>22</xdr:row>
      <xdr:rowOff>2020432</xdr:rowOff>
    </xdr:to>
    <xdr:pic>
      <xdr:nvPicPr>
        <xdr:cNvPr id="4" name="3 Imagen"/>
        <xdr:cNvPicPr>
          <a:picLocks noChangeAspect="1"/>
        </xdr:cNvPicPr>
      </xdr:nvPicPr>
      <xdr:blipFill>
        <a:blip xmlns:r="http://schemas.openxmlformats.org/officeDocument/2006/relationships" r:embed="rId14"/>
        <a:stretch>
          <a:fillRect/>
        </a:stretch>
      </xdr:blipFill>
      <xdr:spPr>
        <a:xfrm>
          <a:off x="18859500" y="31895142"/>
          <a:ext cx="1566808" cy="1761897"/>
        </a:xfrm>
        <a:prstGeom prst="rect">
          <a:avLst/>
        </a:prstGeom>
      </xdr:spPr>
    </xdr:pic>
    <xdr:clientData/>
  </xdr:twoCellAnchor>
  <xdr:twoCellAnchor editAs="oneCell">
    <xdr:from>
      <xdr:col>10</xdr:col>
      <xdr:colOff>1877785</xdr:colOff>
      <xdr:row>23</xdr:row>
      <xdr:rowOff>81643</xdr:rowOff>
    </xdr:from>
    <xdr:to>
      <xdr:col>10</xdr:col>
      <xdr:colOff>3760560</xdr:colOff>
      <xdr:row>23</xdr:row>
      <xdr:rowOff>1721848</xdr:rowOff>
    </xdr:to>
    <xdr:pic>
      <xdr:nvPicPr>
        <xdr:cNvPr id="25" name="24 Imagen" descr="different types of power generation, including nuclear, fossil fuel, wind power, and hydro electric water powe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505714" y="33868179"/>
          <a:ext cx="1882775" cy="1640205"/>
        </a:xfrm>
        <a:prstGeom prst="rect">
          <a:avLst/>
        </a:prstGeom>
        <a:noFill/>
        <a:ln>
          <a:noFill/>
        </a:ln>
      </xdr:spPr>
    </xdr:pic>
    <xdr:clientData/>
  </xdr:twoCellAnchor>
  <xdr:twoCellAnchor editAs="oneCell">
    <xdr:from>
      <xdr:col>10</xdr:col>
      <xdr:colOff>1537607</xdr:colOff>
      <xdr:row>24</xdr:row>
      <xdr:rowOff>68036</xdr:rowOff>
    </xdr:from>
    <xdr:to>
      <xdr:col>10</xdr:col>
      <xdr:colOff>3878852</xdr:colOff>
      <xdr:row>24</xdr:row>
      <xdr:rowOff>1567906</xdr:rowOff>
    </xdr:to>
    <xdr:pic>
      <xdr:nvPicPr>
        <xdr:cNvPr id="26" name="25 Imagen"/>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8165536" y="35773179"/>
          <a:ext cx="2341245" cy="1499870"/>
        </a:xfrm>
        <a:prstGeom prst="rect">
          <a:avLst/>
        </a:prstGeom>
        <a:noFill/>
      </xdr:spPr>
    </xdr:pic>
    <xdr:clientData/>
  </xdr:twoCellAnchor>
  <xdr:twoCellAnchor editAs="oneCell">
    <xdr:from>
      <xdr:col>10</xdr:col>
      <xdr:colOff>2081893</xdr:colOff>
      <xdr:row>25</xdr:row>
      <xdr:rowOff>68036</xdr:rowOff>
    </xdr:from>
    <xdr:to>
      <xdr:col>10</xdr:col>
      <xdr:colOff>3643993</xdr:colOff>
      <xdr:row>25</xdr:row>
      <xdr:rowOff>1699351</xdr:rowOff>
    </xdr:to>
    <xdr:pic>
      <xdr:nvPicPr>
        <xdr:cNvPr id="27" name="26 Imagen" descr="illustration of a house equipped for sale and use solar energy, isolated"/>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709822" y="37446857"/>
          <a:ext cx="1562100" cy="1631315"/>
        </a:xfrm>
        <a:prstGeom prst="rect">
          <a:avLst/>
        </a:prstGeom>
        <a:noFill/>
        <a:ln>
          <a:noFill/>
        </a:ln>
      </xdr:spPr>
    </xdr:pic>
    <xdr:clientData/>
  </xdr:twoCellAnchor>
  <xdr:twoCellAnchor editAs="oneCell">
    <xdr:from>
      <xdr:col>10</xdr:col>
      <xdr:colOff>2449285</xdr:colOff>
      <xdr:row>26</xdr:row>
      <xdr:rowOff>190500</xdr:rowOff>
    </xdr:from>
    <xdr:to>
      <xdr:col>10</xdr:col>
      <xdr:colOff>3663405</xdr:colOff>
      <xdr:row>26</xdr:row>
      <xdr:rowOff>1778000</xdr:rowOff>
    </xdr:to>
    <xdr:pic>
      <xdr:nvPicPr>
        <xdr:cNvPr id="28" name="27 Imagen" descr="http://profesores.aulaplaneta.com/DNNPlayerPackages/Package11659/InfoGuion/cuadernoestudio/images_xml/CN_08_06_img5_small.jp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9077214" y="39379071"/>
          <a:ext cx="1214120" cy="1587500"/>
        </a:xfrm>
        <a:prstGeom prst="rect">
          <a:avLst/>
        </a:prstGeom>
        <a:noFill/>
        <a:ln>
          <a:noFill/>
        </a:ln>
      </xdr:spPr>
    </xdr:pic>
    <xdr:clientData/>
  </xdr:twoCellAnchor>
  <xdr:twoCellAnchor editAs="oneCell">
    <xdr:from>
      <xdr:col>10</xdr:col>
      <xdr:colOff>2272393</xdr:colOff>
      <xdr:row>27</xdr:row>
      <xdr:rowOff>204108</xdr:rowOff>
    </xdr:from>
    <xdr:to>
      <xdr:col>10</xdr:col>
      <xdr:colOff>4024993</xdr:colOff>
      <xdr:row>27</xdr:row>
      <xdr:rowOff>1446168</xdr:rowOff>
    </xdr:to>
    <xdr:pic>
      <xdr:nvPicPr>
        <xdr:cNvPr id="29" name="28 Imagen" descr="Electricity plant - Hydro electric power plant - powerplant"/>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8900322" y="41379322"/>
          <a:ext cx="1752600" cy="1242060"/>
        </a:xfrm>
        <a:prstGeom prst="rect">
          <a:avLst/>
        </a:prstGeom>
        <a:noFill/>
        <a:ln>
          <a:noFill/>
        </a:ln>
      </xdr:spPr>
    </xdr:pic>
    <xdr:clientData/>
  </xdr:twoCellAnchor>
  <xdr:twoCellAnchor editAs="oneCell">
    <xdr:from>
      <xdr:col>10</xdr:col>
      <xdr:colOff>1714500</xdr:colOff>
      <xdr:row>28</xdr:row>
      <xdr:rowOff>244929</xdr:rowOff>
    </xdr:from>
    <xdr:to>
      <xdr:col>10</xdr:col>
      <xdr:colOff>4423410</xdr:colOff>
      <xdr:row>28</xdr:row>
      <xdr:rowOff>2159454</xdr:rowOff>
    </xdr:to>
    <xdr:pic>
      <xdr:nvPicPr>
        <xdr:cNvPr id="30" name="29 Imagen" descr="Piles of wood chips waiting to be turned into bio fuel for heating "/>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8342429" y="43012179"/>
          <a:ext cx="2708910" cy="1914525"/>
        </a:xfrm>
        <a:prstGeom prst="rect">
          <a:avLst/>
        </a:prstGeom>
        <a:noFill/>
        <a:ln>
          <a:noFill/>
        </a:ln>
      </xdr:spPr>
    </xdr:pic>
    <xdr:clientData/>
  </xdr:twoCellAnchor>
  <xdr:twoCellAnchor editAs="oneCell">
    <xdr:from>
      <xdr:col>10</xdr:col>
      <xdr:colOff>1687286</xdr:colOff>
      <xdr:row>29</xdr:row>
      <xdr:rowOff>204107</xdr:rowOff>
    </xdr:from>
    <xdr:to>
      <xdr:col>10</xdr:col>
      <xdr:colOff>4553041</xdr:colOff>
      <xdr:row>29</xdr:row>
      <xdr:rowOff>2091962</xdr:rowOff>
    </xdr:to>
    <xdr:pic>
      <xdr:nvPicPr>
        <xdr:cNvPr id="31" name="30 Imagen" descr="http://upload.wikimedia.org/wikipedia/commons/b/bb/GasDepositDiagram.jpg"/>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8315215" y="45202928"/>
          <a:ext cx="2865755" cy="1887855"/>
        </a:xfrm>
        <a:prstGeom prst="rect">
          <a:avLst/>
        </a:prstGeom>
        <a:noFill/>
        <a:ln>
          <a:noFill/>
        </a:ln>
      </xdr:spPr>
    </xdr:pic>
    <xdr:clientData/>
  </xdr:twoCellAnchor>
  <xdr:twoCellAnchor editAs="oneCell">
    <xdr:from>
      <xdr:col>10</xdr:col>
      <xdr:colOff>1629716</xdr:colOff>
      <xdr:row>30</xdr:row>
      <xdr:rowOff>161192</xdr:rowOff>
    </xdr:from>
    <xdr:to>
      <xdr:col>10</xdr:col>
      <xdr:colOff>4096691</xdr:colOff>
      <xdr:row>30</xdr:row>
      <xdr:rowOff>1915062</xdr:rowOff>
    </xdr:to>
    <xdr:pic>
      <xdr:nvPicPr>
        <xdr:cNvPr id="32" name="31 Imagen" descr="Nuclear power plant Temelin in Czech Republic Europe"/>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8261831" y="47742230"/>
          <a:ext cx="2466975" cy="175387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upload.wikimedia.org/wikipedia/commons/b/bb/GasDepositDiagram.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A32" sqref="A32:XFD46"/>
    </sheetView>
  </sheetViews>
  <sheetFormatPr baseColWidth="10" defaultColWidth="10.875" defaultRowHeight="13.5" x14ac:dyDescent="0.25"/>
  <cols>
    <col min="1" max="1" width="7.875" style="2" customWidth="1"/>
    <col min="2" max="2" width="24.62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22.2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106" t="s">
        <v>22</v>
      </c>
      <c r="D2" s="107"/>
      <c r="F2" s="99" t="s">
        <v>0</v>
      </c>
      <c r="G2" s="100"/>
      <c r="H2" s="47"/>
      <c r="I2" s="47"/>
      <c r="J2" s="16"/>
    </row>
    <row r="3" spans="1:16" ht="15.75" x14ac:dyDescent="0.25">
      <c r="A3" s="1"/>
      <c r="B3" s="4" t="s">
        <v>8</v>
      </c>
      <c r="C3" s="108">
        <v>6</v>
      </c>
      <c r="D3" s="109"/>
      <c r="F3" s="101">
        <v>42088</v>
      </c>
      <c r="G3" s="102"/>
      <c r="H3" s="47"/>
      <c r="I3" s="47"/>
      <c r="J3" s="16"/>
    </row>
    <row r="4" spans="1:16" ht="16.5" x14ac:dyDescent="0.3">
      <c r="A4" s="1"/>
      <c r="B4" s="4" t="s">
        <v>54</v>
      </c>
      <c r="C4" s="108" t="s">
        <v>161</v>
      </c>
      <c r="D4" s="109"/>
      <c r="E4" s="5"/>
      <c r="F4" s="46" t="s">
        <v>55</v>
      </c>
      <c r="G4" s="45" t="s">
        <v>145</v>
      </c>
      <c r="H4" s="47"/>
      <c r="I4" s="47"/>
      <c r="J4" s="16"/>
      <c r="K4" s="16"/>
    </row>
    <row r="5" spans="1:16" ht="16.5" thickBot="1" x14ac:dyDescent="0.3">
      <c r="A5" s="1"/>
      <c r="B5" s="6" t="s">
        <v>1</v>
      </c>
      <c r="C5" s="110" t="s">
        <v>154</v>
      </c>
      <c r="D5" s="111"/>
      <c r="E5" s="5"/>
      <c r="F5" s="44" t="str">
        <f>IF(G4="Recurso","Motor del recurso","")</f>
        <v/>
      </c>
      <c r="G5" s="44"/>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162</v>
      </c>
      <c r="D7" s="30" t="s">
        <v>39</v>
      </c>
      <c r="F7" s="1"/>
      <c r="G7" s="1"/>
      <c r="H7" s="1"/>
      <c r="I7" s="1"/>
      <c r="J7" s="16"/>
      <c r="K7" s="16"/>
    </row>
    <row r="8" spans="1:16" s="9" customFormat="1" ht="16.5" thickBot="1" x14ac:dyDescent="0.3">
      <c r="A8" s="10"/>
      <c r="B8" s="10"/>
      <c r="C8" s="10"/>
      <c r="D8" s="11"/>
      <c r="E8" s="11"/>
      <c r="F8" s="103" t="s">
        <v>62</v>
      </c>
      <c r="G8" s="104"/>
      <c r="H8" s="104"/>
      <c r="I8" s="105"/>
      <c r="J8" s="18"/>
      <c r="K8" s="12"/>
      <c r="L8" s="2"/>
      <c r="M8" s="2"/>
      <c r="N8" s="2"/>
      <c r="O8" s="2"/>
      <c r="P8" s="2"/>
    </row>
    <row r="9" spans="1:16" ht="26.25" thickBot="1" x14ac:dyDescent="0.3">
      <c r="A9" s="28" t="s">
        <v>2</v>
      </c>
      <c r="B9" s="98" t="s">
        <v>9</v>
      </c>
      <c r="C9" s="22" t="s">
        <v>3</v>
      </c>
      <c r="D9" s="22" t="s">
        <v>4</v>
      </c>
      <c r="E9" s="22" t="s">
        <v>5</v>
      </c>
      <c r="F9" s="67" t="s">
        <v>61</v>
      </c>
      <c r="G9" s="67" t="s">
        <v>59</v>
      </c>
      <c r="H9" s="67" t="s">
        <v>60</v>
      </c>
      <c r="I9" s="67" t="s">
        <v>121</v>
      </c>
      <c r="J9" s="23" t="s">
        <v>6</v>
      </c>
      <c r="K9" s="24" t="s">
        <v>7</v>
      </c>
    </row>
    <row r="10" spans="1:16" s="12" customFormat="1" ht="160.5" customHeight="1" x14ac:dyDescent="0.25">
      <c r="A10" s="13" t="str">
        <f>IF(OR(B10&lt;&gt;"",J10&lt;&gt;""),"IMG01","")</f>
        <v>IMG01</v>
      </c>
      <c r="B10" s="88" t="s">
        <v>163</v>
      </c>
      <c r="C10" s="25" t="str">
        <f>IF(OR(B10&lt;&gt;"",J10&lt;&gt;""),IF($G$4="Recurso",CONCATENATE($G$4," ",$G$5),$G$4),"")</f>
        <v>Cuaderno de Estudio</v>
      </c>
      <c r="D10" s="14" t="s">
        <v>146</v>
      </c>
      <c r="E10" s="14" t="s">
        <v>148</v>
      </c>
      <c r="F10" s="14" t="str">
        <f>IF(OR(B10&lt;&gt;"",J10&lt;&gt;""),CONCATENATE($C$7,"_",$A10,IF($G$4="Cuaderno de Estudio","_small",CONCATENATE(IF(I10="","","n"),IF(LEFT($G$5,1)="F",".jpg",".png")))),"")</f>
        <v>CN_06_12_CO_IMG01_small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CN_06_12_CO_IMG01_zoom</v>
      </c>
      <c r="I10" s="14" t="str">
        <f>IF(OR(B10&lt;&gt;"",J10&lt;&gt;""),IF($G$4="Recurso",IF(LEFT($G$5,1)="M",IF(VLOOKUP($G$5,'Definición técnica de imagenes'!$A$3:$G$17,6,FALSE)=0,"",VLOOKUP($G$5,'Definición técnica de imagenes'!$A$3:$G$17,6,FALSE)),IF($G$5="F1","","")),'Definición técnica de imagenes'!$F$16),"")</f>
        <v>800 x 600 px</v>
      </c>
      <c r="J10" s="71" t="s">
        <v>164</v>
      </c>
      <c r="K10" s="72"/>
    </row>
    <row r="11" spans="1:16" s="12" customFormat="1" ht="125.25" customHeight="1" x14ac:dyDescent="0.25">
      <c r="A11" s="13" t="str">
        <f>IF(OR(B11&lt;&gt;"",J11&lt;&gt;""),CONCATENATE(LEFT(A10,3),IF(MID(A10,4,2)+1&lt;10,CONCATENATE("0",MID(A10,4,2)+1))),"")</f>
        <v>IMG02</v>
      </c>
      <c r="B11" s="88" t="s">
        <v>165</v>
      </c>
      <c r="C11" s="25" t="str">
        <f t="shared" ref="C11:C23" si="0">IF(OR(B11&lt;&gt;"",J11&lt;&gt;""),IF($G$4="Recurso",CONCATENATE($G$4," ",$G$5),$G$4),"")</f>
        <v>Cuaderno de Estudio</v>
      </c>
      <c r="D11" s="77" t="s">
        <v>146</v>
      </c>
      <c r="E11" s="14" t="s">
        <v>148</v>
      </c>
      <c r="F11" s="14" t="str">
        <f t="shared" ref="F11:F74" si="1">IF(OR(B11&lt;&gt;"",J11&lt;&gt;""),CONCATENATE($C$7,"_",$A11,IF($G$4="Cuaderno de Estudio","_small",CONCATENATE(IF(I11="","","n"),IF(LEFT($G$5,1)="F",".jpg",".png")))),"")</f>
        <v>CN_06_12_CO_IMG02_small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CN_06_12_CO_IMG02_zoom</v>
      </c>
      <c r="I11" s="14" t="str">
        <f>IF(OR(B11&lt;&gt;"",J11&lt;&gt;""),IF($G$4="Recurso",IF(LEFT($G$5,1)="M",IF(VLOOKUP($G$5,'Definición técnica de imagenes'!$A$3:$G$17,6,FALSE)=0,"",VLOOKUP($G$5,'Definición técnica de imagenes'!$A$3:$G$17,6,FALSE)),IF($G$5="F1","","")),'Definición técnica de imagenes'!$F$16),"")</f>
        <v>800 x 600 px</v>
      </c>
      <c r="J11" s="75" t="s">
        <v>166</v>
      </c>
      <c r="K11" s="76"/>
    </row>
    <row r="12" spans="1:16" s="12" customFormat="1" ht="248.25" customHeight="1" x14ac:dyDescent="0.25">
      <c r="A12" s="13" t="str">
        <f t="shared" ref="A12:A18" si="3">IF(OR(B12&lt;&gt;"",J12&lt;&gt;""),CONCATENATE(LEFT(A11,3),IF(MID(A11,4,2)+1&lt;10,CONCATENATE("0",MID(A11,4,2)+1))),"")</f>
        <v>IMG03</v>
      </c>
      <c r="B12" s="88" t="s">
        <v>167</v>
      </c>
      <c r="C12" s="25" t="str">
        <f t="shared" si="0"/>
        <v>Cuaderno de Estudio</v>
      </c>
      <c r="D12" s="14" t="s">
        <v>149</v>
      </c>
      <c r="E12" s="14" t="s">
        <v>148</v>
      </c>
      <c r="F12" s="14" t="str">
        <f t="shared" si="1"/>
        <v>CN_06_12_CO_IMG03_small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CN_06_12_CO_IMG03_zoom</v>
      </c>
      <c r="I12" s="14" t="str">
        <f>IF(OR(B12&lt;&gt;"",J12&lt;&gt;""),IF($G$4="Recurso",IF(LEFT($G$5,1)="M",IF(VLOOKUP($G$5,'Definición técnica de imagenes'!$A$3:$G$17,6,FALSE)=0,"",VLOOKUP($G$5,'Definición técnica de imagenes'!$A$3:$G$17,6,FALSE)),IF($G$5="F1","","")),'Definición técnica de imagenes'!$F$16),"")</f>
        <v>800 x 600 px</v>
      </c>
      <c r="J12" s="80" t="s">
        <v>168</v>
      </c>
      <c r="K12" s="79"/>
    </row>
    <row r="13" spans="1:16" s="12" customFormat="1" ht="152.25" customHeight="1" x14ac:dyDescent="0.25">
      <c r="A13" s="13" t="str">
        <f t="shared" si="3"/>
        <v>IMG04</v>
      </c>
      <c r="B13" s="88" t="s">
        <v>169</v>
      </c>
      <c r="C13" s="25" t="str">
        <f t="shared" si="0"/>
        <v>Cuaderno de Estudio</v>
      </c>
      <c r="D13" s="14" t="s">
        <v>146</v>
      </c>
      <c r="E13" s="14" t="s">
        <v>148</v>
      </c>
      <c r="F13" s="14" t="str">
        <f t="shared" si="1"/>
        <v>CN_06_12_CO_IMG04_small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CN_06_12_CO_IMG04_zoom</v>
      </c>
      <c r="I13" s="78" t="s">
        <v>155</v>
      </c>
      <c r="J13" s="83" t="s">
        <v>172</v>
      </c>
      <c r="K13" s="82"/>
    </row>
    <row r="14" spans="1:16" s="12" customFormat="1" ht="142.5" customHeight="1" x14ac:dyDescent="0.25">
      <c r="A14" s="13" t="str">
        <f t="shared" si="3"/>
        <v>IMG05</v>
      </c>
      <c r="B14" s="88" t="s">
        <v>170</v>
      </c>
      <c r="C14" s="25" t="str">
        <f t="shared" si="0"/>
        <v>Cuaderno de Estudio</v>
      </c>
      <c r="D14" s="14" t="s">
        <v>146</v>
      </c>
      <c r="E14" s="14" t="s">
        <v>148</v>
      </c>
      <c r="F14" s="14" t="str">
        <f t="shared" si="1"/>
        <v>CN_06_12_CO_IMG05_small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CN_06_12_CO_IMG05_zoom</v>
      </c>
      <c r="I14" s="14" t="str">
        <f>IF(OR(B14&lt;&gt;"",J14&lt;&gt;""),IF($G$4="Recurso",IF(LEFT($G$5,1)="M",IF(VLOOKUP($G$5,'Definición técnica de imagenes'!$A$3:$G$17,6,FALSE)=0,"",VLOOKUP($G$5,'Definición técnica de imagenes'!$A$3:$G$17,6,FALSE)),IF($G$5="F1","","")),'Definición técnica de imagenes'!$F$16),"")</f>
        <v>800 x 600 px</v>
      </c>
      <c r="J14" s="85" t="s">
        <v>173</v>
      </c>
      <c r="K14" s="86"/>
    </row>
    <row r="15" spans="1:16" s="12" customFormat="1" ht="147" customHeight="1" x14ac:dyDescent="0.25">
      <c r="A15" s="13" t="str">
        <f t="shared" si="3"/>
        <v>IMG06</v>
      </c>
      <c r="B15" s="88" t="s">
        <v>171</v>
      </c>
      <c r="C15" s="25" t="str">
        <f t="shared" si="0"/>
        <v>Cuaderno de Estudio</v>
      </c>
      <c r="D15" s="14" t="s">
        <v>149</v>
      </c>
      <c r="E15" s="14" t="s">
        <v>148</v>
      </c>
      <c r="F15" s="14" t="str">
        <f t="shared" si="1"/>
        <v>CN_06_12_CO_IMG06_small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CN_06_12_CO_IMG06_zoom</v>
      </c>
      <c r="I15" s="14" t="str">
        <f>IF(OR(B15&lt;&gt;"",J15&lt;&gt;""),IF($G$4="Recurso",IF(LEFT($G$5,1)="M",IF(VLOOKUP($G$5,'Definición técnica de imagenes'!$A$3:$G$17,6,FALSE)=0,"",VLOOKUP($G$5,'Definición técnica de imagenes'!$A$3:$G$17,6,FALSE)),IF($G$5="F1","","")),'Definición técnica de imagenes'!$F$16),"")</f>
        <v>800 x 600 px</v>
      </c>
      <c r="J15" s="85" t="s">
        <v>174</v>
      </c>
      <c r="K15" s="84"/>
    </row>
    <row r="16" spans="1:16" s="12" customFormat="1" ht="102" customHeight="1" x14ac:dyDescent="0.25">
      <c r="A16" s="13" t="str">
        <f t="shared" si="3"/>
        <v>IMG07</v>
      </c>
      <c r="B16" s="88" t="s">
        <v>175</v>
      </c>
      <c r="C16" s="25" t="str">
        <f t="shared" si="0"/>
        <v>Cuaderno de Estudio</v>
      </c>
      <c r="D16" s="14" t="s">
        <v>146</v>
      </c>
      <c r="E16" s="14" t="s">
        <v>148</v>
      </c>
      <c r="F16" s="14" t="str">
        <f t="shared" si="1"/>
        <v>CN_06_12_CO_IMG07_small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CN_06_12_CO_IMG07_zoom</v>
      </c>
      <c r="I16" s="14" t="str">
        <f>IF(OR(B16&lt;&gt;"",J16&lt;&gt;""),IF($G$4="Recurso",IF(LEFT($G$5,1)="M",IF(VLOOKUP($G$5,'Definición técnica de imagenes'!$A$3:$G$17,6,FALSE)=0,"",VLOOKUP($G$5,'Definición técnica de imagenes'!$A$3:$G$17,6,FALSE)),IF($G$5="F1","","")),'Definición técnica de imagenes'!$F$16),"")</f>
        <v>800 x 600 px</v>
      </c>
      <c r="J16" s="85" t="s">
        <v>177</v>
      </c>
      <c r="K16" s="89"/>
    </row>
    <row r="17" spans="1:11" s="12" customFormat="1" ht="160.5" customHeight="1" x14ac:dyDescent="0.25">
      <c r="A17" s="13" t="str">
        <f t="shared" si="3"/>
        <v>IMG08</v>
      </c>
      <c r="B17" s="88" t="s">
        <v>176</v>
      </c>
      <c r="C17" s="25" t="str">
        <f t="shared" si="0"/>
        <v>Cuaderno de Estudio</v>
      </c>
      <c r="D17" s="14" t="s">
        <v>149</v>
      </c>
      <c r="E17" s="14" t="s">
        <v>148</v>
      </c>
      <c r="F17" s="14" t="str">
        <f t="shared" si="1"/>
        <v>CN_06_12_CO_IMG08_small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CN_06_12_CO_IMG08_zoom</v>
      </c>
      <c r="I17" s="14" t="str">
        <f>IF(OR(B17&lt;&gt;"",J17&lt;&gt;""),IF($G$4="Recurso",IF(LEFT($G$5,1)="M",IF(VLOOKUP($G$5,'Definición técnica de imagenes'!$A$3:$G$17,6,FALSE)=0,"",VLOOKUP($G$5,'Definición técnica de imagenes'!$A$3:$G$17,6,FALSE)),IF($G$5="F1","","")),'Definición técnica de imagenes'!$F$16),"")</f>
        <v>800 x 600 px</v>
      </c>
      <c r="J17" s="81" t="s">
        <v>178</v>
      </c>
      <c r="K17" s="73"/>
    </row>
    <row r="18" spans="1:11" s="12" customFormat="1" ht="204.75" customHeight="1" x14ac:dyDescent="0.25">
      <c r="A18" s="13" t="str">
        <f t="shared" si="3"/>
        <v>IMG09</v>
      </c>
      <c r="B18" s="88" t="s">
        <v>179</v>
      </c>
      <c r="C18" s="25" t="str">
        <f t="shared" si="0"/>
        <v>Cuaderno de Estudio</v>
      </c>
      <c r="D18" s="14" t="s">
        <v>146</v>
      </c>
      <c r="E18" s="14" t="s">
        <v>148</v>
      </c>
      <c r="F18" s="14" t="str">
        <f t="shared" si="1"/>
        <v>CN_06_12_CO_IMG09_small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CN_06_12_CO_IMG09_zoom</v>
      </c>
      <c r="I18" s="14" t="str">
        <f>IF(OR(B18&lt;&gt;"",J18&lt;&gt;""),IF($G$4="Recurso",IF(LEFT($G$5,1)="M",IF(VLOOKUP($G$5,'Definición técnica de imagenes'!$A$3:$G$17,6,FALSE)=0,"",VLOOKUP($G$5,'Definición técnica de imagenes'!$A$3:$G$17,6,FALSE)),IF($G$5="F1","","")),'Definición técnica de imagenes'!$F$16),"")</f>
        <v>800 x 600 px</v>
      </c>
      <c r="J18" s="87" t="s">
        <v>181</v>
      </c>
      <c r="K18" s="73"/>
    </row>
    <row r="19" spans="1:11" s="12" customFormat="1" ht="229.5" customHeight="1" x14ac:dyDescent="0.25">
      <c r="A19" s="74" t="s">
        <v>150</v>
      </c>
      <c r="B19" s="97" t="s">
        <v>180</v>
      </c>
      <c r="C19" s="25" t="str">
        <f>IF(OR(B19&lt;&gt;"",J19&lt;&gt;""),IF($G$4="Recurso",CONCATENATE($G$4," ",$G$5),$G$4),"")</f>
        <v>Cuaderno de Estudio</v>
      </c>
      <c r="D19" s="14" t="s">
        <v>146</v>
      </c>
      <c r="E19" s="14" t="s">
        <v>148</v>
      </c>
      <c r="F19" s="14" t="str">
        <f>IF(OR(B19&lt;&gt;"",J19&lt;&gt;""),CONCATENATE($C$7,"_",$A19,IF($G$4="Cuaderno de Estudio","_small",CONCATENATE(IF(I19="","","n"),IF(LEFT($G$5,1)="F",".jpg",".png")))),"")</f>
        <v>CN_06_12_CO_IMG10_small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CN_06_12_CO_IMG10_zoom</v>
      </c>
      <c r="I19" s="14" t="str">
        <f>IF(OR(B19&lt;&gt;"",J19&lt;&gt;""),IF($G$4="Recurso",IF(LEFT($G$5,1)="M",IF(VLOOKUP($G$5,'Definición técnica de imagenes'!$A$3:$G$17,6,FALSE)=0,"",VLOOKUP($G$5,'Definición técnica de imagenes'!$A$3:$G$17,6,FALSE)),IF($G$5="F1","","")),'Definición técnica de imagenes'!$F$16),"")</f>
        <v>800 x 600 px</v>
      </c>
      <c r="J19" s="96" t="s">
        <v>182</v>
      </c>
      <c r="K19" s="89"/>
    </row>
    <row r="20" spans="1:11" s="12" customFormat="1" ht="238.5" customHeight="1" x14ac:dyDescent="0.25">
      <c r="A20" s="74" t="s">
        <v>151</v>
      </c>
      <c r="B20" s="88" t="s">
        <v>183</v>
      </c>
      <c r="C20" s="25" t="str">
        <f t="shared" si="0"/>
        <v>Cuaderno de Estudio</v>
      </c>
      <c r="D20" s="14" t="s">
        <v>149</v>
      </c>
      <c r="E20" s="14" t="s">
        <v>147</v>
      </c>
      <c r="F20" s="14" t="str">
        <f t="shared" si="1"/>
        <v>CN_06_12_CO_IMG11_small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CN_06_12_CO_IMG11_zoom</v>
      </c>
      <c r="I20" s="14" t="str">
        <f>IF(OR(B20&lt;&gt;"",J20&lt;&gt;""),IF($G$4="Recurso",IF(LEFT($G$5,1)="M",IF(VLOOKUP($G$5,'Definición técnica de imagenes'!$A$3:$G$17,6,FALSE)=0,"",VLOOKUP($G$5,'Definición técnica de imagenes'!$A$3:$G$17,6,FALSE)),IF($G$5="F1","","")),'Definición técnica de imagenes'!$F$16),"")</f>
        <v>800 x 600 px</v>
      </c>
      <c r="J20" s="91" t="s">
        <v>184</v>
      </c>
      <c r="K20" s="90"/>
    </row>
    <row r="21" spans="1:11" s="12" customFormat="1" ht="221.25" customHeight="1" x14ac:dyDescent="0.25">
      <c r="A21" s="74" t="s">
        <v>152</v>
      </c>
      <c r="B21" s="88" t="s">
        <v>185</v>
      </c>
      <c r="C21" s="25" t="str">
        <f t="shared" si="0"/>
        <v>Cuaderno de Estudio</v>
      </c>
      <c r="D21" s="14" t="s">
        <v>149</v>
      </c>
      <c r="E21" s="14" t="s">
        <v>148</v>
      </c>
      <c r="F21" s="14" t="str">
        <f t="shared" si="1"/>
        <v>CN_06_12_CO_IMG12_small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CN_06_12_CO_IMG12_zoom</v>
      </c>
      <c r="I21" s="14" t="str">
        <f>IF(OR(B21&lt;&gt;"",J21&lt;&gt;""),IF($G$4="Recurso",IF(LEFT($G$5,1)="M",IF(VLOOKUP($G$5,'Definición técnica de imagenes'!$A$3:$G$17,6,FALSE)=0,"",VLOOKUP($G$5,'Definición técnica de imagenes'!$A$3:$G$17,6,FALSE)),IF($G$5="F1","","")),'Definición técnica de imagenes'!$F$16),"")</f>
        <v>800 x 600 px</v>
      </c>
      <c r="J21" s="95" t="s">
        <v>188</v>
      </c>
      <c r="K21" s="92"/>
    </row>
    <row r="22" spans="1:11" s="12" customFormat="1" ht="203.25" customHeight="1" x14ac:dyDescent="0.25">
      <c r="A22" s="74" t="s">
        <v>153</v>
      </c>
      <c r="B22" s="88" t="s">
        <v>186</v>
      </c>
      <c r="C22" s="25" t="str">
        <f t="shared" si="0"/>
        <v>Cuaderno de Estudio</v>
      </c>
      <c r="D22" s="14" t="s">
        <v>149</v>
      </c>
      <c r="E22" s="14" t="s">
        <v>148</v>
      </c>
      <c r="F22" s="14" t="str">
        <f t="shared" si="1"/>
        <v>CN_06_12_CO_IMG13_small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CN_06_12_CO_IMG13_zoom</v>
      </c>
      <c r="I22" s="14" t="str">
        <f>IF(OR(B22&lt;&gt;"",J22&lt;&gt;""),IF($G$4="Recurso",IF(LEFT($G$5,1)="M",IF(VLOOKUP($G$5,'Definición técnica de imagenes'!$A$3:$G$17,6,FALSE)=0,"",VLOOKUP($G$5,'Definición técnica de imagenes'!$A$3:$G$17,6,FALSE)),IF($G$5="F1","","")),'Definición técnica de imagenes'!$F$16),"")</f>
        <v>800 x 600 px</v>
      </c>
      <c r="J22" s="96" t="s">
        <v>189</v>
      </c>
      <c r="K22" s="93"/>
    </row>
    <row r="23" spans="1:11" s="12" customFormat="1" ht="168.75" customHeight="1" x14ac:dyDescent="0.25">
      <c r="A23" s="74" t="s">
        <v>156</v>
      </c>
      <c r="B23" s="88" t="s">
        <v>187</v>
      </c>
      <c r="C23" s="25" t="str">
        <f t="shared" si="0"/>
        <v>Cuaderno de Estudio</v>
      </c>
      <c r="D23" s="14" t="s">
        <v>149</v>
      </c>
      <c r="E23" s="14" t="s">
        <v>148</v>
      </c>
      <c r="F23" s="14" t="str">
        <f t="shared" si="1"/>
        <v>CN_06_12_CO_IMG14_small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CN_06_12_CO_IMG14_zoom</v>
      </c>
      <c r="I23" s="14" t="str">
        <f>IF(OR(B23&lt;&gt;"",J23&lt;&gt;""),IF($G$4="Recurso",IF(LEFT($G$5,1)="M",IF(VLOOKUP($G$5,'Definición técnica de imagenes'!$A$3:$G$17,6,FALSE)=0,"",VLOOKUP($G$5,'Definición técnica de imagenes'!$A$3:$G$17,6,FALSE)),IF($G$5="F1","","")),'Definición técnica de imagenes'!$F$16),"")</f>
        <v>800 x 600 px</v>
      </c>
      <c r="J23" s="94" t="s">
        <v>190</v>
      </c>
      <c r="K23" s="93"/>
    </row>
    <row r="24" spans="1:11" s="12" customFormat="1" ht="150.75" customHeight="1" x14ac:dyDescent="0.25">
      <c r="A24" s="13" t="s">
        <v>157</v>
      </c>
      <c r="B24" s="88" t="s">
        <v>192</v>
      </c>
      <c r="C24" s="25" t="str">
        <f t="shared" ref="C24:C31" si="4">IF(OR(B24&lt;&gt;"",J24&lt;&gt;""),IF($G$4="Recurso",CONCATENATE($G$4," ",$G$5),$G$4),"")</f>
        <v>Cuaderno de Estudio</v>
      </c>
      <c r="D24" s="14" t="s">
        <v>149</v>
      </c>
      <c r="E24" s="14" t="s">
        <v>148</v>
      </c>
      <c r="F24" s="14" t="str">
        <f t="shared" ref="F24:F31" si="5">IF(OR(B24&lt;&gt;"",J24&lt;&gt;""),CONCATENATE($C$7,"_",$A24,IF($G$4="Cuaderno de Estudio","_small",CONCATENATE(IF(I24="","","n"),IF(LEFT($G$5,1)="F",".jpg",".png")))),"")</f>
        <v>CN_06_12_CO_IMG15_small</v>
      </c>
      <c r="G24" s="14" t="str">
        <f>IF(F24&lt;&gt;"",IF($G$4="Recurso",IF(LEFT($G$5,1)="M",VLOOKUP($G$5,'Definición técnica de imagenes'!$A$3:$G$17,5,FALSE),IF($G$5="F1",'Definición técnica de imagenes'!$E$15,'Definición técnica de imagenes'!$F$13)),'Definición técnica de imagenes'!$E$16),"")</f>
        <v>526 x 370 px</v>
      </c>
      <c r="H24" s="14" t="str">
        <f t="shared" ref="H24:H31" si="6">IF(AND(I24&lt;&gt;"",I24&lt;&gt;0),IF(OR(B24&lt;&gt;"",J24&lt;&gt;""),CONCATENATE($C$7,"_",$A24,IF($G$4="Cuaderno de Estudio","_zoom",CONCATENATE("a",IF(LEFT($G$5,1)="F",".jpg",".png")))),""),"")</f>
        <v>CN_06_12_CO_IMG15_zoom</v>
      </c>
      <c r="I24" s="14" t="str">
        <f>IF(OR(B24&lt;&gt;"",J24&lt;&gt;""),IF($G$4="Recurso",IF(LEFT($G$5,1)="M",IF(VLOOKUP($G$5,'Definición técnica de imagenes'!$A$3:$G$17,6,FALSE)=0,"",VLOOKUP($G$5,'Definición técnica de imagenes'!$A$3:$G$17,6,FALSE)),IF($G$5="F1","","")),'Definición técnica de imagenes'!$F$16),"")</f>
        <v>800 x 600 px</v>
      </c>
      <c r="J24" s="14" t="s">
        <v>194</v>
      </c>
      <c r="K24" s="93"/>
    </row>
    <row r="25" spans="1:11" s="12" customFormat="1" ht="132" customHeight="1" x14ac:dyDescent="0.25">
      <c r="A25" s="74" t="s">
        <v>158</v>
      </c>
      <c r="B25" s="97" t="s">
        <v>193</v>
      </c>
      <c r="C25" s="25" t="str">
        <f t="shared" si="4"/>
        <v>Cuaderno de Estudio</v>
      </c>
      <c r="D25" s="14" t="s">
        <v>146</v>
      </c>
      <c r="E25" s="14" t="s">
        <v>148</v>
      </c>
      <c r="F25" s="14" t="str">
        <f t="shared" si="5"/>
        <v>CN_06_12_CO_IMG16_small</v>
      </c>
      <c r="G25" s="14" t="str">
        <f>IF(F25&lt;&gt;"",IF($G$4="Recurso",IF(LEFT($G$5,1)="M",VLOOKUP($G$5,'Definición técnica de imagenes'!$A$3:$G$17,5,FALSE),IF($G$5="F1",'Definición técnica de imagenes'!$E$15,'Definición técnica de imagenes'!$F$13)),'Definición técnica de imagenes'!$E$16),"")</f>
        <v>526 x 370 px</v>
      </c>
      <c r="H25" s="14" t="str">
        <f t="shared" si="6"/>
        <v>CN_06_12_CO_IMG16_zoom</v>
      </c>
      <c r="I25" s="14" t="str">
        <f>IF(OR(B25&lt;&gt;"",J25&lt;&gt;""),IF($G$4="Recurso",IF(LEFT($G$5,1)="M",IF(VLOOKUP($G$5,'Definición técnica de imagenes'!$A$3:$G$17,6,FALSE)=0,"",VLOOKUP($G$5,'Definición técnica de imagenes'!$A$3:$G$17,6,FALSE)),IF($G$5="F1","","")),'Definición técnica de imagenes'!$F$16),"")</f>
        <v>800 x 600 px</v>
      </c>
      <c r="J25" s="14" t="s">
        <v>195</v>
      </c>
      <c r="K25" s="19"/>
    </row>
    <row r="26" spans="1:11" s="12" customFormat="1" ht="142.5" customHeight="1" x14ac:dyDescent="0.25">
      <c r="A26" s="13" t="s">
        <v>159</v>
      </c>
      <c r="B26" s="88" t="s">
        <v>196</v>
      </c>
      <c r="C26" s="25" t="str">
        <f t="shared" si="4"/>
        <v>Cuaderno de Estudio</v>
      </c>
      <c r="D26" s="14" t="s">
        <v>146</v>
      </c>
      <c r="E26" s="14" t="s">
        <v>148</v>
      </c>
      <c r="F26" s="14" t="str">
        <f t="shared" si="5"/>
        <v>CN_06_12_CO_IMG17_small</v>
      </c>
      <c r="G26" s="14" t="str">
        <f>IF(F26&lt;&gt;"",IF($G$4="Recurso",IF(LEFT($G$5,1)="M",VLOOKUP($G$5,'Definición técnica de imagenes'!$A$3:$G$17,5,FALSE),IF($G$5="F1",'Definición técnica de imagenes'!$E$15,'Definición técnica de imagenes'!$F$13)),'Definición técnica de imagenes'!$E$16),"")</f>
        <v>526 x 370 px</v>
      </c>
      <c r="H26" s="14" t="str">
        <f t="shared" si="6"/>
        <v>CN_06_12_CO_IMG17_zoom</v>
      </c>
      <c r="I26" s="14" t="str">
        <f>IF(OR(B26&lt;&gt;"",J26&lt;&gt;""),IF($G$4="Recurso",IF(LEFT($G$5,1)="M",IF(VLOOKUP($G$5,'Definición técnica de imagenes'!$A$3:$G$17,6,FALSE)=0,"",VLOOKUP($G$5,'Definición técnica de imagenes'!$A$3:$G$17,6,FALSE)),IF($G$5="F1","","")),'Definición técnica de imagenes'!$F$16),"")</f>
        <v>800 x 600 px</v>
      </c>
      <c r="J26" s="14" t="s">
        <v>197</v>
      </c>
      <c r="K26" s="93"/>
    </row>
    <row r="27" spans="1:11" s="12" customFormat="1" ht="156.75" customHeight="1" x14ac:dyDescent="0.25">
      <c r="A27" s="13" t="s">
        <v>191</v>
      </c>
      <c r="B27" s="97" t="s">
        <v>199</v>
      </c>
      <c r="C27" s="25" t="str">
        <f t="shared" si="4"/>
        <v>Cuaderno de Estudio</v>
      </c>
      <c r="D27" s="14" t="s">
        <v>146</v>
      </c>
      <c r="E27" s="14" t="s">
        <v>148</v>
      </c>
      <c r="F27" s="14" t="str">
        <f t="shared" si="5"/>
        <v>CN_06_12_CO_IMG18_small</v>
      </c>
      <c r="G27" s="14" t="str">
        <f>IF(F27&lt;&gt;"",IF($G$4="Recurso",IF(LEFT($G$5,1)="M",VLOOKUP($G$5,'Definición técnica de imagenes'!$A$3:$G$17,5,FALSE),IF($G$5="F1",'Definición técnica de imagenes'!$E$15,'Definición técnica de imagenes'!$F$13)),'Definición técnica de imagenes'!$E$16),"")</f>
        <v>526 x 370 px</v>
      </c>
      <c r="H27" s="14" t="str">
        <f t="shared" si="6"/>
        <v>CN_06_12_CO_IMG18_zoom</v>
      </c>
      <c r="I27" s="14" t="str">
        <f>IF(OR(B27&lt;&gt;"",J27&lt;&gt;""),IF($G$4="Recurso",IF(LEFT($G$5,1)="M",IF(VLOOKUP($G$5,'Definición técnica de imagenes'!$A$3:$G$17,6,FALSE)=0,"",VLOOKUP($G$5,'Definición técnica de imagenes'!$A$3:$G$17,6,FALSE)),IF($G$5="F1","","")),'Definición técnica de imagenes'!$F$16),"")</f>
        <v>800 x 600 px</v>
      </c>
      <c r="J27" s="14" t="s">
        <v>200</v>
      </c>
      <c r="K27" s="19"/>
    </row>
    <row r="28" spans="1:11" s="12" customFormat="1" ht="125.25" customHeight="1" x14ac:dyDescent="0.25">
      <c r="A28" s="13" t="s">
        <v>198</v>
      </c>
      <c r="B28" s="88" t="s">
        <v>201</v>
      </c>
      <c r="C28" s="25" t="str">
        <f t="shared" si="4"/>
        <v>Cuaderno de Estudio</v>
      </c>
      <c r="D28" s="14" t="s">
        <v>149</v>
      </c>
      <c r="E28" s="14" t="s">
        <v>148</v>
      </c>
      <c r="F28" s="14" t="str">
        <f t="shared" si="5"/>
        <v>CN_06_12_CO_IMG19_small</v>
      </c>
      <c r="G28" s="14" t="str">
        <f>IF(F28&lt;&gt;"",IF($G$4="Recurso",IF(LEFT($G$5,1)="M",VLOOKUP($G$5,'Definición técnica de imagenes'!$A$3:$G$17,5,FALSE),IF($G$5="F1",'Definición técnica de imagenes'!$E$15,'Definición técnica de imagenes'!$F$13)),'Definición técnica de imagenes'!$E$16),"")</f>
        <v>526 x 370 px</v>
      </c>
      <c r="H28" s="14" t="str">
        <f t="shared" si="6"/>
        <v>CN_06_12_CO_IMG19_zoom</v>
      </c>
      <c r="I28" s="14" t="str">
        <f>IF(OR(B28&lt;&gt;"",J28&lt;&gt;""),IF($G$4="Recurso",IF(LEFT($G$5,1)="M",IF(VLOOKUP($G$5,'Definición técnica de imagenes'!$A$3:$G$17,6,FALSE)=0,"",VLOOKUP($G$5,'Definición técnica de imagenes'!$A$3:$G$17,6,FALSE)),IF($G$5="F1","","")),'Definición técnica de imagenes'!$F$16),"")</f>
        <v>800 x 600 px</v>
      </c>
      <c r="J28" s="14" t="s">
        <v>202</v>
      </c>
      <c r="K28" s="19"/>
    </row>
    <row r="29" spans="1:11" s="12" customFormat="1" ht="175.5" customHeight="1" x14ac:dyDescent="0.25">
      <c r="A29" s="13" t="s">
        <v>203</v>
      </c>
      <c r="B29" s="88" t="s">
        <v>206</v>
      </c>
      <c r="C29" s="25" t="str">
        <f t="shared" si="4"/>
        <v>Cuaderno de Estudio</v>
      </c>
      <c r="D29" s="14" t="s">
        <v>146</v>
      </c>
      <c r="E29" s="14" t="s">
        <v>148</v>
      </c>
      <c r="F29" s="14" t="str">
        <f t="shared" si="5"/>
        <v>CN_06_12_CO_IMG20_small</v>
      </c>
      <c r="G29" s="14" t="str">
        <f>IF(F29&lt;&gt;"",IF($G$4="Recurso",IF(LEFT($G$5,1)="M",VLOOKUP($G$5,'Definición técnica de imagenes'!$A$3:$G$17,5,FALSE),IF($G$5="F1",'Definición técnica de imagenes'!$E$15,'Definición técnica de imagenes'!$F$13)),'Definición técnica de imagenes'!$E$16),"")</f>
        <v>526 x 370 px</v>
      </c>
      <c r="H29" s="14" t="str">
        <f t="shared" si="6"/>
        <v>CN_06_12_CO_IMG20_zoom</v>
      </c>
      <c r="I29" s="14" t="str">
        <f>IF(OR(B29&lt;&gt;"",J29&lt;&gt;""),IF($G$4="Recurso",IF(LEFT($G$5,1)="M",IF(VLOOKUP($G$5,'Definición técnica de imagenes'!$A$3:$G$17,6,FALSE)=0,"",VLOOKUP($G$5,'Definición técnica de imagenes'!$A$3:$G$17,6,FALSE)),IF($G$5="F1","","")),'Definición técnica de imagenes'!$F$16),"")</f>
        <v>800 x 600 px</v>
      </c>
      <c r="J29" s="14" t="s">
        <v>207</v>
      </c>
      <c r="K29" s="19"/>
    </row>
    <row r="30" spans="1:11" s="12" customFormat="1" ht="204" customHeight="1" x14ac:dyDescent="0.25">
      <c r="A30" s="13" t="s">
        <v>204</v>
      </c>
      <c r="B30" s="97" t="s">
        <v>208</v>
      </c>
      <c r="C30" s="25" t="str">
        <f t="shared" si="4"/>
        <v>Cuaderno de Estudio</v>
      </c>
      <c r="D30" s="14" t="s">
        <v>149</v>
      </c>
      <c r="E30" s="14" t="s">
        <v>148</v>
      </c>
      <c r="F30" s="14" t="str">
        <f t="shared" si="5"/>
        <v>CN_06_12_CO_IMG21_small</v>
      </c>
      <c r="G30" s="14" t="str">
        <f>IF(F30&lt;&gt;"",IF($G$4="Recurso",IF(LEFT($G$5,1)="M",VLOOKUP($G$5,'Definición técnica de imagenes'!$A$3:$G$17,5,FALSE),IF($G$5="F1",'Definición técnica de imagenes'!$E$15,'Definición técnica de imagenes'!$F$13)),'Definición técnica de imagenes'!$E$16),"")</f>
        <v>526 x 370 px</v>
      </c>
      <c r="H30" s="14" t="str">
        <f t="shared" si="6"/>
        <v>CN_06_12_CO_IMG21_zoom</v>
      </c>
      <c r="I30" s="14" t="str">
        <f>IF(OR(B30&lt;&gt;"",J30&lt;&gt;""),IF($G$4="Recurso",IF(LEFT($G$5,1)="M",IF(VLOOKUP($G$5,'Definición técnica de imagenes'!$A$3:$G$17,6,FALSE)=0,"",VLOOKUP($G$5,'Definición técnica de imagenes'!$A$3:$G$17,6,FALSE)),IF($G$5="F1","","")),'Definición técnica de imagenes'!$F$16),"")</f>
        <v>800 x 600 px</v>
      </c>
      <c r="J30" s="14" t="s">
        <v>160</v>
      </c>
      <c r="K30" s="19" t="s">
        <v>209</v>
      </c>
    </row>
    <row r="31" spans="1:11" s="12" customFormat="1" ht="154.5" customHeight="1" x14ac:dyDescent="0.25">
      <c r="A31" s="13" t="s">
        <v>205</v>
      </c>
      <c r="B31" s="88" t="s">
        <v>210</v>
      </c>
      <c r="C31" s="25" t="str">
        <f t="shared" si="4"/>
        <v>Cuaderno de Estudio</v>
      </c>
      <c r="D31" s="14" t="s">
        <v>146</v>
      </c>
      <c r="E31" s="14" t="s">
        <v>148</v>
      </c>
      <c r="F31" s="14" t="str">
        <f t="shared" si="5"/>
        <v>CN_06_12_CO_IMG22_small</v>
      </c>
      <c r="G31" s="14" t="str">
        <f>IF(F31&lt;&gt;"",IF($G$4="Recurso",IF(LEFT($G$5,1)="M",VLOOKUP($G$5,'Definición técnica de imagenes'!$A$3:$G$17,5,FALSE),IF($G$5="F1",'Definición técnica de imagenes'!$E$15,'Definición técnica de imagenes'!$F$13)),'Definición técnica de imagenes'!$E$16),"")</f>
        <v>526 x 370 px</v>
      </c>
      <c r="H31" s="14" t="str">
        <f t="shared" si="6"/>
        <v>CN_06_12_CO_IMG22_zoom</v>
      </c>
      <c r="I31" s="14" t="str">
        <f>IF(OR(B31&lt;&gt;"",J31&lt;&gt;""),IF($G$4="Recurso",IF(LEFT($G$5,1)="M",IF(VLOOKUP($G$5,'Definición técnica de imagenes'!$A$3:$G$17,6,FALSE)=0,"",VLOOKUP($G$5,'Definición técnica de imagenes'!$A$3:$G$17,6,FALSE)),IF($G$5="F1","","")),'Definición técnica de imagenes'!$F$16),"")</f>
        <v>800 x 600 px</v>
      </c>
      <c r="J31" s="14" t="s">
        <v>211</v>
      </c>
      <c r="K31" s="19"/>
    </row>
    <row r="32" spans="1:11" s="12" customFormat="1" ht="15" customHeight="1" x14ac:dyDescent="0.25">
      <c r="A32" s="13"/>
      <c r="B32" s="88"/>
      <c r="C32" s="25"/>
      <c r="D32" s="14"/>
      <c r="E32" s="14"/>
      <c r="F32" s="14"/>
      <c r="G32" s="14"/>
      <c r="H32" s="14"/>
      <c r="I32" s="14"/>
      <c r="J32" s="14"/>
      <c r="K32" s="19"/>
    </row>
    <row r="33" spans="1:11" s="12" customFormat="1" ht="15" customHeight="1" x14ac:dyDescent="0.25">
      <c r="A33" s="13"/>
      <c r="B33" s="88"/>
      <c r="C33" s="25"/>
      <c r="D33" s="14"/>
      <c r="E33" s="14"/>
      <c r="F33" s="14"/>
      <c r="G33" s="14"/>
      <c r="H33" s="14"/>
      <c r="I33" s="14"/>
      <c r="J33" s="14"/>
      <c r="K33" s="19"/>
    </row>
    <row r="34" spans="1:11" s="12" customFormat="1" ht="15" customHeight="1" x14ac:dyDescent="0.25">
      <c r="A34" s="13"/>
      <c r="B34" s="88"/>
      <c r="C34" s="25"/>
      <c r="D34" s="14"/>
      <c r="E34" s="14"/>
      <c r="F34" s="14"/>
      <c r="G34" s="14"/>
      <c r="H34" s="14"/>
      <c r="I34" s="14"/>
      <c r="J34" s="14"/>
      <c r="K34" s="19"/>
    </row>
    <row r="35" spans="1:11" s="12" customFormat="1" ht="15" customHeight="1" x14ac:dyDescent="0.25">
      <c r="A35" s="13"/>
      <c r="B35" s="88"/>
      <c r="C35" s="25"/>
      <c r="D35" s="14"/>
      <c r="E35" s="14"/>
      <c r="F35" s="14"/>
      <c r="G35" s="14"/>
      <c r="H35" s="14"/>
      <c r="I35" s="14"/>
      <c r="J35" s="14"/>
      <c r="K35" s="19"/>
    </row>
    <row r="36" spans="1:11" s="12" customFormat="1" x14ac:dyDescent="0.25">
      <c r="A36" s="13"/>
      <c r="B36" s="26"/>
      <c r="C36" s="26"/>
      <c r="D36" s="14"/>
      <c r="E36" s="14"/>
      <c r="F36" s="14"/>
      <c r="G36" s="14"/>
      <c r="H36" s="14"/>
      <c r="I36" s="14"/>
      <c r="J36" s="14"/>
      <c r="K36" s="15"/>
    </row>
    <row r="37" spans="1:11" s="12" customFormat="1" x14ac:dyDescent="0.25">
      <c r="A37" s="13"/>
      <c r="B37" s="25"/>
      <c r="C37" s="25"/>
      <c r="D37" s="14"/>
      <c r="E37" s="14"/>
      <c r="F37" s="14"/>
      <c r="G37" s="14"/>
      <c r="H37" s="14"/>
      <c r="I37" s="14"/>
      <c r="J37" s="20"/>
      <c r="K37" s="15"/>
    </row>
    <row r="38" spans="1:11" s="12" customFormat="1" x14ac:dyDescent="0.25">
      <c r="A38" s="13"/>
      <c r="B38" s="27"/>
      <c r="C38" s="27"/>
      <c r="D38" s="14"/>
      <c r="E38" s="14"/>
      <c r="F38" s="14"/>
      <c r="G38" s="14"/>
      <c r="H38" s="14"/>
      <c r="I38" s="14"/>
      <c r="J38" s="21"/>
      <c r="K38" s="15"/>
    </row>
    <row r="39" spans="1:11" s="12" customFormat="1" x14ac:dyDescent="0.25">
      <c r="A39" s="13"/>
      <c r="B39" s="25"/>
      <c r="C39" s="25"/>
      <c r="D39" s="14"/>
      <c r="E39" s="14"/>
      <c r="F39" s="14"/>
      <c r="G39" s="14"/>
      <c r="H39" s="14"/>
      <c r="I39" s="14"/>
      <c r="J39" s="14"/>
      <c r="K39" s="15"/>
    </row>
    <row r="40" spans="1:11" s="12" customFormat="1" x14ac:dyDescent="0.25">
      <c r="A40" s="13"/>
      <c r="B40" s="25"/>
      <c r="C40" s="25"/>
      <c r="D40" s="14"/>
      <c r="E40" s="14"/>
      <c r="F40" s="14"/>
      <c r="G40" s="14"/>
      <c r="H40" s="14"/>
      <c r="I40" s="14"/>
      <c r="J40" s="14"/>
      <c r="K40" s="15"/>
    </row>
    <row r="41" spans="1:11" s="12" customFormat="1" x14ac:dyDescent="0.25">
      <c r="A41" s="13"/>
      <c r="B41" s="25"/>
      <c r="C41" s="25"/>
      <c r="D41" s="14"/>
      <c r="E41" s="14"/>
      <c r="F41" s="14"/>
      <c r="G41" s="14"/>
      <c r="H41" s="14"/>
      <c r="I41" s="14"/>
      <c r="J41" s="14"/>
      <c r="K41" s="15"/>
    </row>
    <row r="42" spans="1:11" s="12" customFormat="1" x14ac:dyDescent="0.25">
      <c r="A42" s="13"/>
      <c r="B42" s="25"/>
      <c r="C42" s="25"/>
      <c r="D42" s="14"/>
      <c r="E42" s="14"/>
      <c r="F42" s="14"/>
      <c r="G42" s="14"/>
      <c r="H42" s="14"/>
      <c r="I42" s="14"/>
      <c r="J42" s="14"/>
      <c r="K42" s="15"/>
    </row>
    <row r="43" spans="1:11" s="12" customFormat="1" x14ac:dyDescent="0.25">
      <c r="A43" s="13"/>
      <c r="B43" s="25"/>
      <c r="C43" s="25"/>
      <c r="D43" s="14"/>
      <c r="E43" s="14"/>
      <c r="F43" s="14"/>
      <c r="G43" s="14"/>
      <c r="H43" s="14"/>
      <c r="I43" s="14"/>
      <c r="J43" s="14"/>
      <c r="K43" s="15"/>
    </row>
    <row r="44" spans="1:11" s="12" customFormat="1" x14ac:dyDescent="0.25">
      <c r="A44" s="13"/>
      <c r="B44" s="25"/>
      <c r="C44" s="25"/>
      <c r="D44" s="14"/>
      <c r="E44" s="14"/>
      <c r="F44" s="14"/>
      <c r="G44" s="14"/>
      <c r="H44" s="14"/>
      <c r="I44" s="14"/>
      <c r="J44" s="14"/>
      <c r="K44" s="15"/>
    </row>
    <row r="45" spans="1:11" s="12" customFormat="1" x14ac:dyDescent="0.25">
      <c r="A45" s="13"/>
      <c r="B45" s="25"/>
      <c r="C45" s="25"/>
      <c r="D45" s="14"/>
      <c r="E45" s="14"/>
      <c r="F45" s="14"/>
      <c r="G45" s="14"/>
      <c r="H45" s="14"/>
      <c r="I45" s="14"/>
      <c r="J45" s="14"/>
      <c r="K45" s="15"/>
    </row>
    <row r="46" spans="1:11" s="12" customFormat="1" x14ac:dyDescent="0.25">
      <c r="A46" s="13"/>
      <c r="B46" s="25"/>
      <c r="C46" s="25"/>
      <c r="D46" s="14"/>
      <c r="E46" s="14"/>
      <c r="F46" s="14"/>
      <c r="G46" s="14"/>
      <c r="H46" s="14"/>
      <c r="I46" s="14"/>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5"/>
      <c r="C53" s="25"/>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5"/>
      <c r="C54" s="25"/>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5"/>
      <c r="C55" s="25"/>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5"/>
      <c r="C56" s="25"/>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5"/>
      <c r="C57" s="25"/>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5"/>
      <c r="C58" s="25"/>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5"/>
      <c r="C59" s="25"/>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5"/>
      <c r="C60" s="25"/>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5"/>
      <c r="C61" s="25"/>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7">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8">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7"/>
        <v/>
      </c>
      <c r="G101" s="14" t="str">
        <f>IF(F101&lt;&gt;"",IF($G$4="Recurso",IF(LEFT($G$5,1)="M",VLOOKUP($G$5,'Definición técnica de imagenes'!$A$3:$G$17,5,FALSE),IF($G$5="F1",'Definición técnica de imagenes'!$E$15,'Definición técnica de imagenes'!$F$13)),'Definición técnica de imagenes'!$E$16),"")</f>
        <v/>
      </c>
      <c r="H101" s="14" t="str">
        <f t="shared" si="8"/>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7"/>
        <v/>
      </c>
      <c r="G102" s="14" t="str">
        <f>IF(F102&lt;&gt;"",IF($G$4="Recurso",IF(LEFT($G$5,1)="M",VLOOKUP($G$5,'Definición técnica de imagenes'!$A$3:$G$17,5,FALSE),IF($G$5="F1",'Definición técnica de imagenes'!$E$15,'Definición técnica de imagenes'!$F$13)),'Definición técnica de imagenes'!$E$16),"")</f>
        <v/>
      </c>
      <c r="H102" s="14" t="str">
        <f t="shared" si="8"/>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7"/>
        <v/>
      </c>
      <c r="G103" s="14" t="str">
        <f>IF(F103&lt;&gt;"",IF($G$4="Recurso",IF(LEFT($G$5,1)="M",VLOOKUP($G$5,'Definición técnica de imagenes'!$A$3:$G$17,5,FALSE),IF($G$5="F1",'Definición técnica de imagenes'!$E$15,'Definición técnica de imagenes'!$F$13)),'Definición técnica de imagenes'!$E$16),"")</f>
        <v/>
      </c>
      <c r="H103" s="14" t="str">
        <f t="shared" si="8"/>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7"/>
        <v/>
      </c>
      <c r="G104" s="14" t="str">
        <f>IF(F104&lt;&gt;"",IF($G$4="Recurso",IF(LEFT($G$5,1)="M",VLOOKUP($G$5,'Definición técnica de imagenes'!$A$3:$G$17,5,FALSE),IF($G$5="F1",'Definición técnica de imagenes'!$E$15,'Definición técnica de imagenes'!$F$13)),'Definición técnica de imagenes'!$E$16),"")</f>
        <v/>
      </c>
      <c r="H104" s="14" t="str">
        <f t="shared" si="8"/>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7"/>
        <v/>
      </c>
      <c r="G105" s="14" t="str">
        <f>IF(F105&lt;&gt;"",IF($G$4="Recurso",IF(LEFT($G$5,1)="M",VLOOKUP($G$5,'Definición técnica de imagenes'!$A$3:$G$17,5,FALSE),IF($G$5="F1",'Definición técnica de imagenes'!$E$15,'Definición técnica de imagenes'!$F$13)),'Definición técnica de imagenes'!$E$16),"")</f>
        <v/>
      </c>
      <c r="H105" s="14" t="str">
        <f t="shared" si="8"/>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7"/>
        <v/>
      </c>
      <c r="G106" s="14" t="str">
        <f>IF(F106&lt;&gt;"",IF($G$4="Recurso",IF(LEFT($G$5,1)="M",VLOOKUP($G$5,'Definición técnica de imagenes'!$A$3:$G$17,5,FALSE),IF($G$5="F1",'Definición técnica de imagenes'!$E$15,'Definición técnica de imagenes'!$F$13)),'Definición técnica de imagenes'!$E$16),"")</f>
        <v/>
      </c>
      <c r="H106" s="14" t="str">
        <f t="shared" si="8"/>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7"/>
        <v/>
      </c>
      <c r="G107" s="14" t="str">
        <f>IF(F107&lt;&gt;"",IF($G$4="Recurso",IF(LEFT($G$5,1)="M",VLOOKUP($G$5,'Definición técnica de imagenes'!$A$3:$G$17,5,FALSE),IF($G$5="F1",'Definición técnica de imagenes'!$E$15,'Definición técnica de imagenes'!$F$13)),'Definición técnica de imagenes'!$E$16),"")</f>
        <v/>
      </c>
      <c r="H107" s="14" t="str">
        <f t="shared" si="8"/>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7"/>
        <v/>
      </c>
      <c r="G108" s="14" t="str">
        <f>IF(F108&lt;&gt;"",IF($G$4="Recurso",IF(LEFT($G$5,1)="M",VLOOKUP($G$5,'Definición técnica de imagenes'!$A$3:$G$17,5,FALSE),IF($G$5="F1",'Definición técnica de imagenes'!$E$15,'Definición técnica de imagenes'!$F$13)),'Definición técnica de imagenes'!$E$16),"")</f>
        <v/>
      </c>
      <c r="H108" s="14" t="str">
        <f t="shared" si="8"/>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30" r:id="rId1"/>
  </hyperlinks>
  <pageMargins left="0.75" right="0.75" top="1" bottom="1" header="0.5" footer="0.5"/>
  <pageSetup orientation="portrait" horizontalDpi="4294967292" verticalDpi="4294967292"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114" t="s">
        <v>38</v>
      </c>
      <c r="B1" s="115"/>
      <c r="C1" s="115"/>
      <c r="D1" s="115"/>
      <c r="E1" s="115"/>
      <c r="F1" s="116"/>
    </row>
    <row r="2" spans="1:11" x14ac:dyDescent="0.25">
      <c r="A2" s="37" t="s">
        <v>42</v>
      </c>
      <c r="B2" s="38"/>
      <c r="C2" s="117" t="s">
        <v>13</v>
      </c>
      <c r="D2" s="118"/>
      <c r="E2" s="119"/>
      <c r="F2" s="39"/>
    </row>
    <row r="3" spans="1:11" ht="63" x14ac:dyDescent="0.25">
      <c r="A3" s="40" t="s">
        <v>43</v>
      </c>
      <c r="B3" s="38"/>
      <c r="C3" s="123" t="s">
        <v>14</v>
      </c>
      <c r="D3" s="124"/>
      <c r="E3" s="125"/>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26" t="str">
        <f>CONCATENATE(H21,"_",I21,"_",J21,"_CO")</f>
        <v>LE_07_04_CO</v>
      </c>
      <c r="E5" s="127"/>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112" t="str">
        <f>CONCATENATE("SolicitudGrafica_",D5,".xls")</f>
        <v>SolicitudGrafica_LE_07_04_CO.xls</v>
      </c>
      <c r="E7" s="112"/>
      <c r="F7" s="113"/>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114" t="s">
        <v>41</v>
      </c>
      <c r="B13" s="115"/>
      <c r="C13" s="115"/>
      <c r="D13" s="115"/>
      <c r="E13" s="115"/>
      <c r="F13" s="116"/>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117" t="s">
        <v>49</v>
      </c>
      <c r="D15" s="118"/>
      <c r="E15" s="118"/>
      <c r="F15" s="119"/>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120" t="str">
        <f>CONCATENATE(H21,"_",I21,"_",J21,"_",K45)</f>
        <v>LE_07_04_REC10</v>
      </c>
      <c r="E17" s="121"/>
      <c r="F17" s="122"/>
      <c r="J17" s="29">
        <v>14</v>
      </c>
      <c r="K17" s="29">
        <v>14</v>
      </c>
    </row>
    <row r="18" spans="1:11" ht="79.5" thickBot="1" x14ac:dyDescent="0.3">
      <c r="A18" s="40" t="s">
        <v>48</v>
      </c>
      <c r="B18" s="38"/>
      <c r="C18" s="69" t="s">
        <v>128</v>
      </c>
      <c r="D18" s="112" t="str">
        <f>CONCATENATE("SolicitudGrafica_",D17,".xls")</f>
        <v>SolicitudGrafica_LE_07_04_REC10.xls</v>
      </c>
      <c r="E18" s="112"/>
      <c r="F18" s="113"/>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28" t="s">
        <v>56</v>
      </c>
      <c r="B1" s="128" t="s">
        <v>63</v>
      </c>
      <c r="C1" s="128" t="s">
        <v>64</v>
      </c>
      <c r="D1" s="128" t="s">
        <v>5</v>
      </c>
      <c r="E1" s="128" t="s">
        <v>65</v>
      </c>
      <c r="F1" s="128" t="s">
        <v>66</v>
      </c>
      <c r="G1" s="128" t="s">
        <v>67</v>
      </c>
      <c r="H1" s="129" t="s">
        <v>68</v>
      </c>
      <c r="I1" s="129"/>
      <c r="J1" s="129"/>
    </row>
    <row r="2" spans="1:11" x14ac:dyDescent="0.25">
      <c r="A2" s="128"/>
      <c r="B2" s="128"/>
      <c r="C2" s="128"/>
      <c r="D2" s="128"/>
      <c r="E2" s="128"/>
      <c r="F2" s="128"/>
      <c r="G2" s="128"/>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García</dc:creator>
  <cp:lastModifiedBy>ASISTENTE ALEJO</cp:lastModifiedBy>
  <dcterms:created xsi:type="dcterms:W3CDTF">2014-07-01T23:43:25Z</dcterms:created>
  <dcterms:modified xsi:type="dcterms:W3CDTF">2015-03-25T22:36:06Z</dcterms:modified>
</cp:coreProperties>
</file>