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German\Documents\Aulaplaneta All\Trabajos de editor\EDITOR\Sofía CN_06_08_CO\"/>
    </mc:Choice>
  </mc:AlternateContent>
  <bookViews>
    <workbookView xWindow="1260" yWindow="1080" windowWidth="35025" windowHeight="1723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27" i="1" l="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H21" i="2"/>
  <c r="I21" i="2"/>
  <c r="J21" i="2"/>
  <c r="K45" i="2"/>
  <c r="D17" i="2"/>
  <c r="D18" i="2"/>
  <c r="D5"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F5" i="1"/>
  <c r="G10" i="1"/>
</calcChain>
</file>

<file path=xl/sharedStrings.xml><?xml version="1.0" encoding="utf-8"?>
<sst xmlns="http://schemas.openxmlformats.org/spreadsheetml/2006/main" count="412" uniqueCount="244">
  <si>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</si>
  <si>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</si>
  <si>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</si>
  <si>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</si>
  <si>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</si>
  <si>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</si>
  <si>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</si>
  <si>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</si>
  <si>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</si>
  <si>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</si>
  <si>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</si>
  <si>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</si>
  <si>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</si>
  <si>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</si>
  <si>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</si>
  <si>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</si>
  <si>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</si>
  <si>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</si>
  <si>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</si>
  <si>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</si>
  <si>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</si>
  <si>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</si>
  <si>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</si>
  <si>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</si>
  <si>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</si>
  <si>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</si>
  <si>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</si>
  <si>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</si>
  <si>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</si>
  <si>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</si>
  <si>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</si>
  <si>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</si>
  <si>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</si>
  <si>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</si>
  <si>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</si>
  <si>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</si>
  <si>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</si>
  <si>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</si>
  <si>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</si>
  <si>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</si>
  <si>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</si>
  <si>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</si>
  <si>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</si>
  <si>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</si>
  <si>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</si>
  <si>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</si>
  <si>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</si>
  <si>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</si>
  <si>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</si>
  <si>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</si>
  <si>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</si>
  <si>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</si>
  <si>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</si>
  <si>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</si>
  <si>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</si>
  <si>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</si>
  <si>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</si>
  <si>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</si>
  <si>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</si>
  <si>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</si>
  <si>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</si>
  <si>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</si>
  <si>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</si>
  <si>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</si>
  <si>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</si>
  <si>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</si>
  <si>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</si>
  <si>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</si>
  <si>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</si>
  <si>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</si>
  <si>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</si>
  <si>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</si>
  <si>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</si>
  <si>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</si>
  <si>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</si>
  <si>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</si>
  <si>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</si>
  <si>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</si>
  <si>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</si>
  <si>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</si>
  <si>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</si>
  <si>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</si>
  <si>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</si>
  <si>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</si>
  <si>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</si>
  <si>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</si>
  <si>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</si>
  <si>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</si>
  <si>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</si>
  <si>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</si>
  <si>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</si>
  <si>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</si>
  <si>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</si>
  <si>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</si>
  <si>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</si>
  <si>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</si>
  <si>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</si>
  <si>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</si>
  <si>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</si>
  <si>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</si>
  <si>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</si>
  <si>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</si>
  <si>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</si>
  <si>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</si>
  <si>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</si>
  <si>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</si>
  <si>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</si>
  <si>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</si>
  <si>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</si>
  <si>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</si>
  <si>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</si>
  <si>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</si>
  <si>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</si>
  <si>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</si>
  <si>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</si>
  <si>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</si>
  <si>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</si>
  <si>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</si>
  <si>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</si>
  <si>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</si>
  <si>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</si>
  <si>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</si>
  <si>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</si>
  <si>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</si>
  <si>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</si>
  <si>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</si>
  <si>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</si>
  <si>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</si>
  <si>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</si>
  <si>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</si>
  <si>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</si>
  <si>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</si>
  <si>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</si>
  <si>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</si>
  <si>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</si>
  <si>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</si>
  <si>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</si>
  <si>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</si>
  <si>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</si>
  <si>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</si>
  <si>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</si>
  <si>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</si>
  <si>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</si>
  <si>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</si>
  <si>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</si>
  <si>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Cuaderno de Estudio</t>
  </si>
  <si>
    <t>Fotografía</t>
  </si>
  <si>
    <t>Horizontal</t>
  </si>
  <si>
    <t>Germán Cuervo V.</t>
  </si>
  <si>
    <t>Los ecosistemas de Colombia y su conservación</t>
  </si>
  <si>
    <t>CN_06_08_CO</t>
  </si>
  <si>
    <t>F01</t>
  </si>
  <si>
    <t>F02</t>
  </si>
  <si>
    <t>F03</t>
  </si>
  <si>
    <t>F04</t>
  </si>
  <si>
    <t>F05</t>
  </si>
  <si>
    <t>F06</t>
  </si>
  <si>
    <t>F07</t>
  </si>
  <si>
    <t>F08</t>
  </si>
  <si>
    <t>F09</t>
  </si>
  <si>
    <t>F10</t>
  </si>
  <si>
    <t>F11</t>
  </si>
  <si>
    <t>El agua y la tierra en nuestro planeta</t>
  </si>
  <si>
    <t xml:space="preserve">Las plantas acuáticas flotantes y la fotosíntesis </t>
  </si>
  <si>
    <t>Los anfibios y la respiración</t>
  </si>
  <si>
    <t>Los biomas y los ecosistemas</t>
  </si>
  <si>
    <t>http://aulaplaneta.planetasaber.com/encyclopedia/default.asp?idpack=8&amp;idpil=000KMJ01&amp;ruta=aulaplaneta&amp;DATA=GwFHP83lenU4fqLskOeceroXZMJGbwTZR8MIR2CtYcI%3d</t>
  </si>
  <si>
    <t xml:space="preserve">La ubicación geográfica de Colombia </t>
  </si>
  <si>
    <t xml:space="preserve">Los pisos térmicos </t>
  </si>
  <si>
    <t>Las regiones naturales de Colombia</t>
  </si>
  <si>
    <t>http://es.wikipedia.org/wiki/Regiones_naturales_de_Colombia</t>
  </si>
  <si>
    <t>Colombia un país de Aves</t>
  </si>
  <si>
    <t>El desierto de la Tatacoa</t>
  </si>
  <si>
    <t>Algunas plantas del desierto de la Guajira</t>
  </si>
  <si>
    <t>El cardenal de la Guajira</t>
  </si>
  <si>
    <t>http://es.wikipedia.org/wiki/Cardinalis_phoeniceus#/media/File:Cardinalis_phoeniceus_from_Venezuela.jpg</t>
  </si>
  <si>
    <t>Los morichales</t>
  </si>
  <si>
    <t>F12</t>
  </si>
  <si>
    <t>F14</t>
  </si>
  <si>
    <t>F15</t>
  </si>
  <si>
    <t>F16</t>
  </si>
  <si>
    <t>F17</t>
  </si>
  <si>
    <t>F18</t>
  </si>
  <si>
    <t>F19</t>
  </si>
  <si>
    <t>F20</t>
  </si>
  <si>
    <t>F21</t>
  </si>
  <si>
    <t>F22</t>
  </si>
  <si>
    <t>F23</t>
  </si>
  <si>
    <t>F24</t>
  </si>
  <si>
    <t>F25</t>
  </si>
  <si>
    <t>F26</t>
  </si>
  <si>
    <t>Las corocoras</t>
  </si>
  <si>
    <t>http://es.wikipedia.org/wiki/Eudocimus_ruber#/media/File:Eudocimus_Ruber_Wading_KL.JPG</t>
  </si>
  <si>
    <t xml:space="preserve">El Bosque seco tropical </t>
  </si>
  <si>
    <t>https://www.flickr.com/photos/franzleonardo/5934877768/in/photolist-a3rNoL-6fvN9v-6HGZgP-6fzTgE-71nYth-841MaJ-78H2oC-6e85QV-7wwWEx-6HH58r-b4TbCg-7wAKCU-a3rKrC-6HH7Ez-6K2b2h-hYruSQ-oFz8UD-kdSGP6-oVzGVJ-oXkw5B-oXRTRH-q5NyUr-jSWsLD-6JWUwK-ptcwvJ-pbJPt7-pbMYX1-6JWUwz-qkDV53-o87Fy1-nCJP8i-nN4FHP-pt12Gn-ontFwT-pbMdRg-o4dTxS-o45MRJ-os1dTC-o9myt3-aauRE1-pthkUB-w8Hj-aauReo-oYnp4r-aauRPo-prfhNU-a6H7AL-os1e5Q-b4SSqH-71nYbd</t>
  </si>
  <si>
    <t xml:space="preserve">Los estratos de la selva </t>
  </si>
  <si>
    <t xml:space="preserve">El  jaguar y el águila arpía </t>
  </si>
  <si>
    <t>Unir las dos fotos en una sola</t>
  </si>
  <si>
    <t>La selva subandina y el café</t>
  </si>
  <si>
    <t>El mono churuco</t>
  </si>
  <si>
    <t>La selva andina</t>
  </si>
  <si>
    <t>El oso de anteojos</t>
  </si>
  <si>
    <t>Los páramos, depósitos de agua</t>
  </si>
  <si>
    <t xml:space="preserve">El perico paramuno, una especie endémica </t>
  </si>
  <si>
    <t>Parque Nacional Natural los Nevados</t>
  </si>
  <si>
    <t xml:space="preserve">Mapa hidrográfico de Colombia </t>
  </si>
  <si>
    <t>https://colombiavive.wordpress.com/hidrografia/mapa-hidrografico-de-colombia/</t>
  </si>
  <si>
    <t>Todos los ríos no son iguales</t>
  </si>
  <si>
    <t>Los bocachicos</t>
  </si>
  <si>
    <t>Las lagunas son un hábitat importante para algunas aves</t>
  </si>
  <si>
    <t>http://commons.wikimedia.org/wiki/Oxyura_jamaicensis#/media/File:Ruddy_Duck_female_RWD.jpg</t>
  </si>
  <si>
    <t>F27</t>
  </si>
  <si>
    <t>F28</t>
  </si>
  <si>
    <t>F29</t>
  </si>
  <si>
    <t>F30</t>
  </si>
  <si>
    <t>F31</t>
  </si>
  <si>
    <t>F32</t>
  </si>
  <si>
    <t>F33</t>
  </si>
  <si>
    <t>F34</t>
  </si>
  <si>
    <t>F35</t>
  </si>
  <si>
    <t>F36</t>
  </si>
  <si>
    <t>F37</t>
  </si>
  <si>
    <t>F38</t>
  </si>
  <si>
    <t xml:space="preserve">La construcción de un embalse tiene grandes efectos </t>
  </si>
  <si>
    <t>Las tres zonas de los mares</t>
  </si>
  <si>
    <t>http://aulaplaneta.planetasaber.com/encyclopedia/default.asp?idreg=7974&amp;ruta=Buscador</t>
  </si>
  <si>
    <t>Las ballenas jorobadas</t>
  </si>
  <si>
    <t>El manglar es el ecosistema más productivo del planeta</t>
  </si>
  <si>
    <t>La raíces de los manglares</t>
  </si>
  <si>
    <t>Los pastos marinos</t>
  </si>
  <si>
    <t>Los arrecifes coralinos</t>
  </si>
  <si>
    <t>http://commons.wikimedia.org/wiki/Category:Ci%C3%A9naga_Grande_de_Santa_Marta?uselang=es#/media/File:Casa_sobre_pilotes_en_la_Ci%C3%A9naga_Grande_de_Santa_Marta_Colombia.jpeg</t>
  </si>
  <si>
    <t>La ciénaga grande de Santa Marta</t>
  </si>
  <si>
    <t>Los manatíes del río Magdalena</t>
  </si>
  <si>
    <t>La deforestación</t>
  </si>
  <si>
    <t xml:space="preserve">141660187  / http://commons.wikimedia.org/wiki/File:Amazon.A2002182.1405.1km.jpg?uselang=es                       </t>
  </si>
  <si>
    <t>82172632    /  110478704</t>
  </si>
  <si>
    <t>El río Bogotá y los ecosistemas acuáticos y terrestres de Colombia</t>
  </si>
  <si>
    <t xml:space="preserve"> 154285328  /  http://commons.wikimedia.org/wiki/File:R%C3%ADo_Bogot%C3%A1_Tequendama.JPG        </t>
  </si>
  <si>
    <t>F39</t>
  </si>
  <si>
    <t xml:space="preserve">El Pez León </t>
  </si>
  <si>
    <t>F40</t>
  </si>
  <si>
    <t>El Sistema de Parques Nacionales Naturales</t>
  </si>
  <si>
    <t>http://es.wikipedia.org/wiki/%C3%81reas_protegidas_de_Colombia#/media/File:Mapa_de_Colombia_(parques_naturales).svg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</si>
</sst>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8"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u/>
      <sz val="9.6"/>
      <color theme="10"/>
      <name val="Calibri"/>
      <family val="2"/>
    </font>
    <font>
      <sz val="10"/>
      <color rgb="FF000000"/>
      <name val="Century Gothic"/>
      <family val="2"/>
    </font>
    <font>
      <sz val="10"/>
      <color rgb="FFFF0000"/>
      <name val="Century Gothic"/>
    </font>
    <font>
      <sz val="9"/>
      <color rgb="FFFF0000"/>
      <name val="Century Gothic"/>
    </font>
    <font>
      <sz val="12"/>
      <color rgb="FF000000"/>
      <name val="Arial"/>
      <family val="2"/>
    </font>
    <font>
      <sz val="9.6"/>
      <color theme="1"/>
      <name val="Calibri"/>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style="thin">
        <color auto="1"/>
      </top>
      <bottom style="thin">
        <color auto="1"/>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2" fillId="0" borderId="0" applyNumberFormat="0" applyFill="0" applyBorder="0" applyAlignment="0" applyProtection="0">
      <alignment vertical="top"/>
      <protection locked="0"/>
    </xf>
  </cellStyleXfs>
  <cellXfs count="123">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1" fontId="9" fillId="0" borderId="5" xfId="0" applyNumberFormat="1" applyFont="1" applyFill="1" applyBorder="1" applyAlignment="1">
      <alignment vertical="center" wrapText="1"/>
    </xf>
    <xf numFmtId="1" fontId="9" fillId="0" borderId="5" xfId="0" applyNumberFormat="1" applyFont="1" applyFill="1" applyBorder="1" applyAlignment="1">
      <alignment horizontal="left" vertical="center" wrapText="1"/>
    </xf>
    <xf numFmtId="0" fontId="9" fillId="0" borderId="5" xfId="0" applyFont="1" applyFill="1" applyBorder="1" applyAlignment="1">
      <alignment vertical="center" wrapText="1"/>
    </xf>
    <xf numFmtId="0" fontId="22" fillId="0" borderId="5" xfId="51" applyBorder="1" applyAlignment="1" applyProtection="1">
      <alignment horizontal="left" wrapText="1"/>
    </xf>
    <xf numFmtId="0" fontId="14" fillId="0" borderId="5" xfId="0" applyFont="1" applyBorder="1" applyAlignment="1">
      <alignment horizontal="left" vertical="center" wrapText="1"/>
    </xf>
    <xf numFmtId="0" fontId="22" fillId="0" borderId="0" xfId="51" applyFill="1" applyBorder="1" applyAlignment="1" applyProtection="1">
      <alignment wrapText="1"/>
    </xf>
    <xf numFmtId="0" fontId="14" fillId="0" borderId="5" xfId="0" applyFont="1" applyBorder="1" applyAlignment="1">
      <alignment horizontal="left" wrapText="1"/>
    </xf>
    <xf numFmtId="0" fontId="14" fillId="0" borderId="5" xfId="0" applyFont="1" applyBorder="1" applyAlignment="1">
      <alignment wrapText="1"/>
    </xf>
    <xf numFmtId="0" fontId="9" fillId="0" borderId="0" xfId="0" applyFont="1" applyFill="1" applyBorder="1" applyAlignment="1">
      <alignment wrapText="1"/>
    </xf>
    <xf numFmtId="0" fontId="23" fillId="0" borderId="5" xfId="0" applyFont="1" applyBorder="1" applyAlignment="1">
      <alignment vertical="center" wrapText="1"/>
    </xf>
    <xf numFmtId="0" fontId="23" fillId="0" borderId="5" xfId="0" applyFont="1" applyBorder="1" applyAlignment="1">
      <alignment wrapText="1"/>
    </xf>
    <xf numFmtId="1" fontId="9" fillId="0" borderId="5" xfId="0" quotePrefix="1" applyNumberFormat="1" applyFont="1" applyFill="1" applyBorder="1" applyAlignment="1">
      <alignment horizontal="left" vertical="center" wrapText="1"/>
    </xf>
    <xf numFmtId="0" fontId="24" fillId="0" borderId="5" xfId="0" applyFont="1" applyFill="1" applyBorder="1" applyAlignment="1">
      <alignment wrapText="1"/>
    </xf>
    <xf numFmtId="0" fontId="25" fillId="0" borderId="5" xfId="0" applyFont="1" applyBorder="1" applyAlignment="1">
      <alignment wrapText="1"/>
    </xf>
    <xf numFmtId="0" fontId="24" fillId="0" borderId="5" xfId="0" applyFont="1" applyBorder="1" applyAlignment="1">
      <alignment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24" xfId="0" applyFont="1" applyFill="1" applyBorder="1" applyAlignment="1">
      <alignment horizontal="left"/>
    </xf>
    <xf numFmtId="0" fontId="2" fillId="0" borderId="36" xfId="0" applyFont="1" applyFill="1" applyBorder="1" applyAlignment="1">
      <alignment horizontal="left"/>
    </xf>
    <xf numFmtId="0" fontId="9" fillId="0" borderId="5" xfId="0" applyFont="1" applyFill="1" applyBorder="1" applyAlignment="1">
      <alignment horizontal="left"/>
    </xf>
    <xf numFmtId="0" fontId="9" fillId="0" borderId="6" xfId="0" applyFont="1" applyFill="1" applyBorder="1" applyAlignment="1">
      <alignment horizontal="left"/>
    </xf>
    <xf numFmtId="0" fontId="9" fillId="0" borderId="9" xfId="0" applyFont="1" applyFill="1" applyBorder="1" applyAlignment="1">
      <alignment horizontal="left"/>
    </xf>
    <xf numFmtId="0" fontId="9" fillId="0" borderId="10" xfId="0" applyFont="1" applyFill="1" applyBorder="1" applyAlignment="1">
      <alignment horizontal="left"/>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26" fillId="0" borderId="0" xfId="0" applyFont="1"/>
    <xf numFmtId="0" fontId="27" fillId="0" borderId="5" xfId="51" applyFont="1" applyBorder="1" applyAlignment="1" applyProtection="1">
      <alignment horizontal="left" wrapText="1"/>
    </xf>
    <xf numFmtId="1" fontId="22" fillId="0" borderId="5" xfId="51" applyNumberFormat="1" applyFill="1" applyBorder="1" applyAlignment="1" applyProtection="1">
      <alignment horizontal="left" vertical="center" wrapText="1"/>
    </xf>
    <xf numFmtId="0" fontId="14" fillId="0" borderId="5" xfId="0" applyFont="1" applyBorder="1" applyAlignment="1">
      <alignment vertical="center"/>
    </xf>
    <xf numFmtId="1" fontId="22" fillId="0" borderId="5" xfId="51" applyNumberFormat="1" applyFill="1" applyBorder="1" applyAlignment="1" applyProtection="1">
      <alignment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commons.wikimedia.org/wiki/Category:Ci%C3%A9naga_Grande_de_Santa_Marta?uselang=es" TargetMode="External"/><Relationship Id="rId3" Type="http://schemas.openxmlformats.org/officeDocument/2006/relationships/hyperlink" Target="http://es.wikipedia.org/wiki/Cardinalis_phoeniceus" TargetMode="External"/><Relationship Id="rId7" Type="http://schemas.openxmlformats.org/officeDocument/2006/relationships/hyperlink" Target="http://aulaplaneta.planetasaber.com/encyclopedia/default.asp?idreg=7974&amp;ruta=Buscador" TargetMode="External"/><Relationship Id="rId2" Type="http://schemas.openxmlformats.org/officeDocument/2006/relationships/hyperlink" Target="http://es.wikipedia.org/wiki/Regiones_naturales_de_Colombia" TargetMode="External"/><Relationship Id="rId1" Type="http://schemas.openxmlformats.org/officeDocument/2006/relationships/hyperlink" Target="http://aulaplaneta.planetasaber.com/encyclopedia/default.asp?idpack=8&amp;idpil=000KMJ01&amp;ruta=aulaplaneta&amp;DATA=GwFHP83lenU4fqLskOeceroXZMJGbwTZR8MIR2CtYcI%3d" TargetMode="External"/><Relationship Id="rId6" Type="http://schemas.openxmlformats.org/officeDocument/2006/relationships/hyperlink" Target="http://commons.wikimedia.org/wiki/Oxyura_jamaicensis" TargetMode="External"/><Relationship Id="rId5" Type="http://schemas.openxmlformats.org/officeDocument/2006/relationships/hyperlink" Target="https://colombiavive.wordpress.com/hidrografia/mapa-hidrografico-de-colombia/" TargetMode="External"/><Relationship Id="rId10" Type="http://schemas.openxmlformats.org/officeDocument/2006/relationships/printerSettings" Target="../printerSettings/printerSettings1.bin"/><Relationship Id="rId4" Type="http://schemas.openxmlformats.org/officeDocument/2006/relationships/hyperlink" Target="http://es.wikipedia.org/wiki/Eudocimus_ruber" TargetMode="External"/><Relationship Id="rId9" Type="http://schemas.openxmlformats.org/officeDocument/2006/relationships/hyperlink" Target="http://es.wikipedia.org/wiki/%C3%81reas_protegidas_de_Colombia"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 Id="rId9" Type="http://schemas.openxmlformats.org/officeDocument/2006/relationships/ctrlProp" Target="../ctrlProps/ctrlProp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70" zoomScaleNormal="70" workbookViewId="0">
      <selection activeCell="D54" sqref="D54"/>
    </sheetView>
  </sheetViews>
  <sheetFormatPr baseColWidth="10" defaultColWidth="10.875" defaultRowHeight="13.5" x14ac:dyDescent="0.25"/>
  <cols>
    <col min="1" max="1" width="7.875" style="2" customWidth="1"/>
    <col min="2" max="2" width="45.25" style="2" customWidth="1"/>
    <col min="3" max="3" width="21.125" style="2" customWidth="1"/>
    <col min="4" max="4" width="18.5" style="2" customWidth="1"/>
    <col min="5" max="5" width="11.5" style="2" customWidth="1"/>
    <col min="6" max="6" width="25.625" style="2" customWidth="1"/>
    <col min="7" max="7" width="20.5" style="2" customWidth="1"/>
    <col min="8" max="8" width="26" style="2" customWidth="1"/>
    <col min="9" max="9" width="17.12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6"/>
      <c r="I1" s="46"/>
      <c r="J1" s="16"/>
      <c r="K1" s="16"/>
    </row>
    <row r="2" spans="1:16" ht="15.75" x14ac:dyDescent="0.25">
      <c r="A2" s="1"/>
      <c r="B2" s="3" t="s">
        <v>129</v>
      </c>
      <c r="C2" s="92" t="s">
        <v>22</v>
      </c>
      <c r="D2" s="93"/>
      <c r="F2" s="85" t="s">
        <v>0</v>
      </c>
      <c r="G2" s="86"/>
      <c r="H2" s="46"/>
      <c r="I2" s="46"/>
      <c r="J2" s="16"/>
    </row>
    <row r="3" spans="1:16" ht="15.75" x14ac:dyDescent="0.25">
      <c r="A3" s="1"/>
      <c r="B3" s="4" t="s">
        <v>8</v>
      </c>
      <c r="C3" s="94">
        <v>6</v>
      </c>
      <c r="D3" s="95"/>
      <c r="F3" s="87">
        <v>42119</v>
      </c>
      <c r="G3" s="88"/>
      <c r="H3" s="46"/>
      <c r="I3" s="46"/>
      <c r="J3" s="16"/>
    </row>
    <row r="4" spans="1:16" ht="16.5" x14ac:dyDescent="0.3">
      <c r="A4" s="1"/>
      <c r="B4" s="4" t="s">
        <v>54</v>
      </c>
      <c r="C4" s="96" t="s">
        <v>149</v>
      </c>
      <c r="D4" s="97"/>
      <c r="E4" s="5"/>
      <c r="F4" s="45" t="s">
        <v>55</v>
      </c>
      <c r="G4" s="44" t="s">
        <v>145</v>
      </c>
      <c r="H4" s="46"/>
      <c r="I4" s="46"/>
      <c r="J4" s="16"/>
      <c r="K4" s="16"/>
    </row>
    <row r="5" spans="1:16" ht="16.5" thickBot="1" x14ac:dyDescent="0.3">
      <c r="A5" s="1"/>
      <c r="B5" s="6" t="s">
        <v>1</v>
      </c>
      <c r="C5" s="98" t="s">
        <v>148</v>
      </c>
      <c r="D5" s="99"/>
      <c r="E5" s="5"/>
      <c r="F5" s="43" t="str">
        <f>IF(G4="Recurso","Motor del recurso","")</f>
        <v/>
      </c>
      <c r="G5" s="43"/>
      <c r="H5" s="46"/>
      <c r="I5" s="67"/>
      <c r="J5" s="16"/>
      <c r="K5" s="16"/>
    </row>
    <row r="6" spans="1:16" ht="16.5" thickBot="1" x14ac:dyDescent="0.3">
      <c r="A6" s="1"/>
      <c r="B6" s="1"/>
      <c r="C6" s="1"/>
      <c r="D6" s="1"/>
      <c r="E6" s="7"/>
      <c r="F6" s="1"/>
      <c r="G6" s="1"/>
      <c r="H6" s="46"/>
      <c r="I6" s="46"/>
      <c r="J6" s="16"/>
      <c r="K6" s="16"/>
    </row>
    <row r="7" spans="1:16" ht="15" customHeight="1" x14ac:dyDescent="0.25">
      <c r="A7" s="1"/>
      <c r="B7" s="30" t="s">
        <v>40</v>
      </c>
      <c r="C7" s="8" t="s">
        <v>150</v>
      </c>
      <c r="D7" s="29" t="s">
        <v>39</v>
      </c>
      <c r="F7" s="1"/>
      <c r="G7" s="1"/>
      <c r="H7" s="1"/>
      <c r="I7" s="1"/>
      <c r="J7" s="16"/>
      <c r="K7" s="16"/>
    </row>
    <row r="8" spans="1:16" s="9" customFormat="1" ht="16.5" thickBot="1" x14ac:dyDescent="0.3">
      <c r="A8" s="10"/>
      <c r="B8" s="10"/>
      <c r="C8" s="10"/>
      <c r="D8" s="11"/>
      <c r="E8" s="11"/>
      <c r="F8" s="89" t="s">
        <v>62</v>
      </c>
      <c r="G8" s="90"/>
      <c r="H8" s="90"/>
      <c r="I8" s="91"/>
      <c r="J8" s="18"/>
      <c r="K8" s="12"/>
      <c r="L8" s="2"/>
      <c r="M8" s="2"/>
      <c r="N8" s="2"/>
      <c r="O8" s="2"/>
      <c r="P8" s="2"/>
    </row>
    <row r="9" spans="1:16" ht="14.25" thickBot="1" x14ac:dyDescent="0.3">
      <c r="A9" s="26" t="s">
        <v>2</v>
      </c>
      <c r="B9" s="23" t="s">
        <v>9</v>
      </c>
      <c r="C9" s="22" t="s">
        <v>3</v>
      </c>
      <c r="D9" s="22" t="s">
        <v>4</v>
      </c>
      <c r="E9" s="22" t="s">
        <v>5</v>
      </c>
      <c r="F9" s="66" t="s">
        <v>61</v>
      </c>
      <c r="G9" s="66" t="s">
        <v>59</v>
      </c>
      <c r="H9" s="66" t="s">
        <v>60</v>
      </c>
      <c r="I9" s="66" t="s">
        <v>121</v>
      </c>
      <c r="J9" s="23" t="s">
        <v>6</v>
      </c>
      <c r="K9" s="24" t="s">
        <v>7</v>
      </c>
    </row>
    <row r="10" spans="1:16" s="12" customFormat="1" ht="16.5" customHeight="1" x14ac:dyDescent="0.25">
      <c r="A10" s="70" t="s">
        <v>151</v>
      </c>
      <c r="B10" s="71">
        <v>239012698</v>
      </c>
      <c r="C10" s="72" t="s">
        <v>145</v>
      </c>
      <c r="D10" s="72" t="s">
        <v>146</v>
      </c>
      <c r="E10" s="72" t="s">
        <v>147</v>
      </c>
      <c r="F10" s="14" t="str">
        <f>IF(OR(B10&lt;&gt;"",J10&lt;&gt;""),CONCATENATE($C$7,"_",$A10,IF($G$4="Cuaderno de Estudio","_small",CONCATENATE(IF(I10="","","n"),IF(LEFT($G$5,1)="F",".jpg",".png")))),"")</f>
        <v>CN_06_08_CO_F01_small</v>
      </c>
      <c r="G10" s="14" t="str">
        <f>IF(F10&lt;&gt;"",IF($G$4="Recurso",IF(LEFT($G$5,1)="M",VLOOKUP($G$5,'Definición técnica de imagenes'!$A$3:$G$17,5,FALSE),IF($G$5="F1",'Definición técnica de imagenes'!$E$15,'Definición técnica de imagenes'!$F$13)),'Definición técnica de imagenes'!$E$16),"")</f>
        <v>526 x 370 px</v>
      </c>
      <c r="H10" s="14" t="str">
        <f>IF(AND(I10&lt;&gt;"",I10&lt;&gt;0),IF(OR(B10&lt;&gt;"",J10&lt;&gt;""),CONCATENATE($C$7,"_",$A10,IF($G$4="Cuaderno de Estudio","_zoom",CONCATENATE("a",IF(LEFT($G$5,1)="F",".jpg",".png")))),""),"")</f>
        <v>CN_06_08_CO_F01_zoom</v>
      </c>
      <c r="I10" s="14" t="str">
        <f>IF(OR(B10&lt;&gt;"",J10&lt;&gt;""),IF($G$4="Recurso",IF(LEFT($G$5,1)="M",IF(VLOOKUP($G$5,'Definición técnica de imagenes'!$A$3:$G$17,6,FALSE)=0,"",VLOOKUP($G$5,'Definición técnica de imagenes'!$A$3:$G$17,6,FALSE)),IF($G$5="F1","","")),'Definición técnica de imagenes'!$F$16),"")</f>
        <v>800 x 600 px</v>
      </c>
      <c r="J10" s="118" t="s">
        <v>162</v>
      </c>
      <c r="K10" s="19"/>
    </row>
    <row r="11" spans="1:16" s="12" customFormat="1" ht="16.5" customHeight="1" x14ac:dyDescent="0.25">
      <c r="A11" s="13" t="s">
        <v>152</v>
      </c>
      <c r="B11" s="71">
        <v>98198936</v>
      </c>
      <c r="C11" s="72" t="s">
        <v>145</v>
      </c>
      <c r="D11" s="72" t="s">
        <v>146</v>
      </c>
      <c r="E11" s="72" t="s">
        <v>147</v>
      </c>
      <c r="F11" s="14" t="str">
        <f t="shared" ref="F11:F74" si="0">IF(OR(B11&lt;&gt;"",J11&lt;&gt;""),CONCATENATE($C$7,"_",$A11,IF($G$4="Cuaderno de Estudio","_small",CONCATENATE(IF(I11="","","n"),IF(LEFT($G$5,1)="F",".jpg",".png")))),"")</f>
        <v>CN_06_08_CO_F02_small</v>
      </c>
      <c r="G11" s="14" t="str">
        <f>IF(F11&lt;&gt;"",IF($G$4="Recurso",IF(LEFT($G$5,1)="M",VLOOKUP($G$5,'Definición técnica de imagenes'!$A$3:$G$17,5,FALSE),IF($G$5="F1",'Definición técnica de imagenes'!$E$15,'Definición técnica de imagenes'!$F$13)),'Definición técnica de imagenes'!$E$16),"")</f>
        <v>526 x 370 px</v>
      </c>
      <c r="H11" s="14" t="str">
        <f t="shared" ref="H11:H74" si="1">IF(AND(I11&lt;&gt;"",I11&lt;&gt;0),IF(OR(B11&lt;&gt;"",J11&lt;&gt;""),CONCATENATE($C$7,"_",$A11,IF($G$4="Cuaderno de Estudio","_zoom",CONCATENATE("a",IF(LEFT($G$5,1)="F",".jpg",".png")))),""),"")</f>
        <v>CN_06_08_CO_F02_zoom</v>
      </c>
      <c r="I11" s="14" t="str">
        <f>IF(OR(B11&lt;&gt;"",J11&lt;&gt;""),IF($G$4="Recurso",IF(LEFT($G$5,1)="M",IF(VLOOKUP($G$5,'Definición técnica de imagenes'!$A$3:$G$17,6,FALSE)=0,"",VLOOKUP($G$5,'Definición técnica de imagenes'!$A$3:$G$17,6,FALSE)),IF($G$5="F1","","")),'Definición técnica de imagenes'!$F$16),"")</f>
        <v>800 x 600 px</v>
      </c>
      <c r="J11" s="77" t="s">
        <v>163</v>
      </c>
      <c r="K11" s="82"/>
    </row>
    <row r="12" spans="1:16" s="12" customFormat="1" ht="16.5" customHeight="1" x14ac:dyDescent="0.25">
      <c r="A12" s="13" t="s">
        <v>153</v>
      </c>
      <c r="B12" s="74">
        <v>114745942</v>
      </c>
      <c r="C12" s="72" t="s">
        <v>145</v>
      </c>
      <c r="D12" s="72" t="s">
        <v>146</v>
      </c>
      <c r="E12" s="72" t="s">
        <v>147</v>
      </c>
      <c r="F12" s="14" t="str">
        <f t="shared" si="0"/>
        <v>CN_06_08_CO_F03_small</v>
      </c>
      <c r="G12" s="14" t="str">
        <f>IF(F12&lt;&gt;"",IF($G$4="Recurso",IF(LEFT($G$5,1)="M",VLOOKUP($G$5,'Definición técnica de imagenes'!$A$3:$G$17,5,FALSE),IF($G$5="F1",'Definición técnica de imagenes'!$E$15,'Definición técnica de imagenes'!$F$13)),'Definición técnica de imagenes'!$E$16),"")</f>
        <v>526 x 370 px</v>
      </c>
      <c r="H12" s="14" t="str">
        <f t="shared" si="1"/>
        <v>CN_06_08_CO_F03_zoom</v>
      </c>
      <c r="I12" s="14" t="str">
        <f>IF(OR(B12&lt;&gt;"",J12&lt;&gt;""),IF($G$4="Recurso",IF(LEFT($G$5,1)="M",IF(VLOOKUP($G$5,'Definición técnica de imagenes'!$A$3:$G$17,6,FALSE)=0,"",VLOOKUP($G$5,'Definición técnica de imagenes'!$A$3:$G$17,6,FALSE)),IF($G$5="F1","","")),'Definición técnica de imagenes'!$F$16),"")</f>
        <v>800 x 600 px</v>
      </c>
      <c r="J12" s="77" t="s">
        <v>164</v>
      </c>
      <c r="K12" s="19"/>
    </row>
    <row r="13" spans="1:16" s="12" customFormat="1" ht="16.5" customHeight="1" x14ac:dyDescent="0.25">
      <c r="A13" s="13" t="s">
        <v>154</v>
      </c>
      <c r="B13" s="75" t="s">
        <v>166</v>
      </c>
      <c r="C13" s="72" t="s">
        <v>145</v>
      </c>
      <c r="D13" s="72" t="s">
        <v>146</v>
      </c>
      <c r="E13" s="72" t="s">
        <v>147</v>
      </c>
      <c r="F13" s="14" t="str">
        <f t="shared" si="0"/>
        <v>CN_06_08_CO_F04_small</v>
      </c>
      <c r="G13" s="14" t="str">
        <f>IF(F13&lt;&gt;"",IF($G$4="Recurso",IF(LEFT($G$5,1)="M",VLOOKUP($G$5,'Definición técnica de imagenes'!$A$3:$G$17,5,FALSE),IF($G$5="F1",'Definición técnica de imagenes'!$E$15,'Definición técnica de imagenes'!$F$13)),'Definición técnica de imagenes'!$E$16),"")</f>
        <v>526 x 370 px</v>
      </c>
      <c r="H13" s="14" t="str">
        <f t="shared" si="1"/>
        <v>CN_06_08_CO_F04_zoom</v>
      </c>
      <c r="I13" s="14" t="str">
        <f>IF(OR(B13&lt;&gt;"",J13&lt;&gt;""),IF($G$4="Recurso",IF(LEFT($G$5,1)="M",IF(VLOOKUP($G$5,'Definición técnica de imagenes'!$A$3:$G$17,6,FALSE)=0,"",VLOOKUP($G$5,'Definición técnica de imagenes'!$A$3:$G$17,6,FALSE)),IF($G$5="F1","","")),'Definición técnica de imagenes'!$F$16),"")</f>
        <v>800 x 600 px</v>
      </c>
      <c r="J13" s="78" t="s">
        <v>165</v>
      </c>
      <c r="K13" s="84"/>
    </row>
    <row r="14" spans="1:16" s="12" customFormat="1" ht="16.5" customHeight="1" x14ac:dyDescent="0.25">
      <c r="A14" s="13" t="s">
        <v>155</v>
      </c>
      <c r="B14" s="119">
        <v>54850030</v>
      </c>
      <c r="C14" s="72" t="s">
        <v>145</v>
      </c>
      <c r="D14" s="72" t="s">
        <v>146</v>
      </c>
      <c r="E14" s="72" t="s">
        <v>147</v>
      </c>
      <c r="F14" s="14" t="str">
        <f t="shared" si="0"/>
        <v>CN_06_08_CO_F05_small</v>
      </c>
      <c r="G14" s="14" t="str">
        <f>IF(F14&lt;&gt;"",IF($G$4="Recurso",IF(LEFT($G$5,1)="M",VLOOKUP($G$5,'Definición técnica de imagenes'!$A$3:$G$17,5,FALSE),IF($G$5="F1",'Definición técnica de imagenes'!$E$15,'Definición técnica de imagenes'!$F$13)),'Definición técnica de imagenes'!$E$16),"")</f>
        <v>526 x 370 px</v>
      </c>
      <c r="H14" s="14" t="str">
        <f t="shared" si="1"/>
        <v>CN_06_08_CO_F05_zoom</v>
      </c>
      <c r="I14" s="14" t="str">
        <f>IF(OR(B14&lt;&gt;"",J14&lt;&gt;""),IF($G$4="Recurso",IF(LEFT($G$5,1)="M",IF(VLOOKUP($G$5,'Definición técnica de imagenes'!$A$3:$G$17,6,FALSE)=0,"",VLOOKUP($G$5,'Definición técnica de imagenes'!$A$3:$G$17,6,FALSE)),IF($G$5="F1","","")),'Definición técnica de imagenes'!$F$16),"")</f>
        <v>800 x 600 px</v>
      </c>
      <c r="J14" s="77" t="s">
        <v>167</v>
      </c>
      <c r="K14" s="82"/>
    </row>
    <row r="15" spans="1:16" s="12" customFormat="1" ht="16.5" customHeight="1" x14ac:dyDescent="0.25">
      <c r="A15" s="13" t="s">
        <v>156</v>
      </c>
      <c r="B15" s="119">
        <v>177840059</v>
      </c>
      <c r="C15" s="72" t="s">
        <v>145</v>
      </c>
      <c r="D15" s="72" t="s">
        <v>146</v>
      </c>
      <c r="E15" s="72" t="s">
        <v>147</v>
      </c>
      <c r="F15" s="14" t="str">
        <f t="shared" si="0"/>
        <v>CN_06_08_CO_F06_small</v>
      </c>
      <c r="G15" s="14" t="str">
        <f>IF(F15&lt;&gt;"",IF($G$4="Recurso",IF(LEFT($G$5,1)="M",VLOOKUP($G$5,'Definición técnica de imagenes'!$A$3:$G$17,5,FALSE),IF($G$5="F1",'Definición técnica de imagenes'!$E$15,'Definición técnica de imagenes'!$F$13)),'Definición técnica de imagenes'!$E$16),"")</f>
        <v>526 x 370 px</v>
      </c>
      <c r="H15" s="14" t="str">
        <f t="shared" si="1"/>
        <v>CN_06_08_CO_F06_zoom</v>
      </c>
      <c r="I15" s="14" t="str">
        <f>IF(OR(B15&lt;&gt;"",J15&lt;&gt;""),IF($G$4="Recurso",IF(LEFT($G$5,1)="M",IF(VLOOKUP($G$5,'Definición técnica de imagenes'!$A$3:$G$17,6,FALSE)=0,"",VLOOKUP($G$5,'Definición técnica de imagenes'!$A$3:$G$17,6,FALSE)),IF($G$5="F1","","")),'Definición técnica de imagenes'!$F$16),"")</f>
        <v>800 x 600 px</v>
      </c>
      <c r="J15" s="77" t="s">
        <v>168</v>
      </c>
      <c r="K15" s="84"/>
    </row>
    <row r="16" spans="1:16" s="12" customFormat="1" ht="12" customHeight="1" x14ac:dyDescent="0.3">
      <c r="A16" s="13" t="s">
        <v>157</v>
      </c>
      <c r="B16" s="73" t="s">
        <v>170</v>
      </c>
      <c r="C16" s="72" t="s">
        <v>145</v>
      </c>
      <c r="D16" s="72" t="s">
        <v>146</v>
      </c>
      <c r="E16" s="72" t="s">
        <v>147</v>
      </c>
      <c r="F16" s="14" t="str">
        <f t="shared" si="0"/>
        <v>CN_06_08_CO_F07_small</v>
      </c>
      <c r="G16" s="14" t="str">
        <f>IF(F16&lt;&gt;"",IF($G$4="Recurso",IF(LEFT($G$5,1)="M",VLOOKUP($G$5,'Definición técnica de imagenes'!$A$3:$G$17,5,FALSE),IF($G$5="F1",'Definición técnica de imagenes'!$E$15,'Definición técnica de imagenes'!$F$13)),'Definición técnica de imagenes'!$E$16),"")</f>
        <v>526 x 370 px</v>
      </c>
      <c r="H16" s="14" t="str">
        <f t="shared" si="1"/>
        <v>CN_06_08_CO_F07_zoom</v>
      </c>
      <c r="I16" s="14" t="str">
        <f>IF(OR(B16&lt;&gt;"",J16&lt;&gt;""),IF($G$4="Recurso",IF(LEFT($G$5,1)="M",IF(VLOOKUP($G$5,'Definición técnica de imagenes'!$A$3:$G$17,6,FALSE)=0,"",VLOOKUP($G$5,'Definición técnica de imagenes'!$A$3:$G$17,6,FALSE)),IF($G$5="F1","","")),'Definición técnica de imagenes'!$F$16),"")</f>
        <v>800 x 600 px</v>
      </c>
      <c r="J16" s="79" t="s">
        <v>169</v>
      </c>
      <c r="K16" s="27"/>
    </row>
    <row r="17" spans="1:11" s="12" customFormat="1" ht="17.25" customHeight="1" x14ac:dyDescent="0.25">
      <c r="A17" s="13" t="s">
        <v>158</v>
      </c>
      <c r="B17" s="119">
        <v>61776652</v>
      </c>
      <c r="C17" s="72" t="s">
        <v>145</v>
      </c>
      <c r="D17" s="72" t="s">
        <v>146</v>
      </c>
      <c r="E17" s="72" t="s">
        <v>147</v>
      </c>
      <c r="F17" s="14" t="str">
        <f t="shared" si="0"/>
        <v>CN_06_08_CO_F08_small</v>
      </c>
      <c r="G17" s="14" t="str">
        <f>IF(F17&lt;&gt;"",IF($G$4="Recurso",IF(LEFT($G$5,1)="M",VLOOKUP($G$5,'Definición técnica de imagenes'!$A$3:$G$17,5,FALSE),IF($G$5="F1",'Definición técnica de imagenes'!$E$15,'Definición técnica de imagenes'!$F$13)),'Definición técnica de imagenes'!$E$16),"")</f>
        <v>526 x 370 px</v>
      </c>
      <c r="H17" s="14" t="str">
        <f t="shared" si="1"/>
        <v>CN_06_08_CO_F08_zoom</v>
      </c>
      <c r="I17" s="14" t="str">
        <f>IF(OR(B17&lt;&gt;"",J17&lt;&gt;""),IF($G$4="Recurso",IF(LEFT($G$5,1)="M",IF(VLOOKUP($G$5,'Definición técnica de imagenes'!$A$3:$G$17,6,FALSE)=0,"",VLOOKUP($G$5,'Definición técnica de imagenes'!$A$3:$G$17,6,FALSE)),IF($G$5="F1","","")),'Definición técnica de imagenes'!$F$16),"")</f>
        <v>800 x 600 px</v>
      </c>
      <c r="J17" s="80" t="s">
        <v>171</v>
      </c>
      <c r="K17" s="21"/>
    </row>
    <row r="18" spans="1:11" s="12" customFormat="1" ht="12" customHeight="1" x14ac:dyDescent="0.25">
      <c r="A18" s="13" t="s">
        <v>159</v>
      </c>
      <c r="B18" s="119">
        <v>129772079</v>
      </c>
      <c r="C18" s="72" t="s">
        <v>145</v>
      </c>
      <c r="D18" s="72" t="s">
        <v>146</v>
      </c>
      <c r="E18" s="72" t="s">
        <v>147</v>
      </c>
      <c r="F18" s="14" t="str">
        <f t="shared" si="0"/>
        <v>CN_06_08_CO_F09_small</v>
      </c>
      <c r="G18" s="14" t="str">
        <f>IF(F18&lt;&gt;"",IF($G$4="Recurso",IF(LEFT($G$5,1)="M",VLOOKUP($G$5,'Definición técnica de imagenes'!$A$3:$G$17,5,FALSE),IF($G$5="F1",'Definición técnica de imagenes'!$E$15,'Definición técnica de imagenes'!$F$13)),'Definición técnica de imagenes'!$E$16),"")</f>
        <v>526 x 370 px</v>
      </c>
      <c r="H18" s="14" t="str">
        <f t="shared" si="1"/>
        <v>CN_06_08_CO_F09_zoom</v>
      </c>
      <c r="I18" s="14" t="str">
        <f>IF(OR(B18&lt;&gt;"",J18&lt;&gt;""),IF($G$4="Recurso",IF(LEFT($G$5,1)="M",IF(VLOOKUP($G$5,'Definición técnica de imagenes'!$A$3:$G$17,6,FALSE)=0,"",VLOOKUP($G$5,'Definición técnica de imagenes'!$A$3:$G$17,6,FALSE)),IF($G$5="F1","","")),'Definición técnica de imagenes'!$F$16),"")</f>
        <v>800 x 600 px</v>
      </c>
      <c r="J18" s="80" t="s">
        <v>172</v>
      </c>
      <c r="K18" s="21"/>
    </row>
    <row r="19" spans="1:11" s="12" customFormat="1" ht="12" customHeight="1" x14ac:dyDescent="0.3">
      <c r="A19" s="13" t="s">
        <v>160</v>
      </c>
      <c r="B19" s="119">
        <v>121661563</v>
      </c>
      <c r="C19" s="72" t="s">
        <v>145</v>
      </c>
      <c r="D19" s="72" t="s">
        <v>146</v>
      </c>
      <c r="E19" s="72" t="s">
        <v>147</v>
      </c>
      <c r="F19" s="14" t="str">
        <f t="shared" si="0"/>
        <v>CN_06_08_CO_F10_small</v>
      </c>
      <c r="G19" s="14" t="str">
        <f>IF(F19&lt;&gt;"",IF($G$4="Recurso",IF(LEFT($G$5,1)="M",VLOOKUP($G$5,'Definición técnica de imagenes'!$A$3:$G$17,5,FALSE),IF($G$5="F1",'Definición técnica de imagenes'!$E$15,'Definición técnica de imagenes'!$F$13)),'Definición técnica de imagenes'!$E$16),"")</f>
        <v>526 x 370 px</v>
      </c>
      <c r="H19" s="14" t="str">
        <f t="shared" si="1"/>
        <v>CN_06_08_CO_F10_zoom</v>
      </c>
      <c r="I19" s="14" t="str">
        <f>IF(OR(B19&lt;&gt;"",J19&lt;&gt;""),IF($G$4="Recurso",IF(LEFT($G$5,1)="M",IF(VLOOKUP($G$5,'Definición técnica de imagenes'!$A$3:$G$17,6,FALSE)=0,"",VLOOKUP($G$5,'Definición técnica de imagenes'!$A$3:$G$17,6,FALSE)),IF($G$5="F1","","")),'Definición técnica de imagenes'!$F$16),"")</f>
        <v>800 x 600 px</v>
      </c>
      <c r="J19" s="79" t="s">
        <v>173</v>
      </c>
      <c r="K19" s="83"/>
    </row>
    <row r="20" spans="1:11" s="12" customFormat="1" ht="12" customHeight="1" x14ac:dyDescent="0.25">
      <c r="A20" s="13" t="s">
        <v>161</v>
      </c>
      <c r="B20" s="73" t="s">
        <v>175</v>
      </c>
      <c r="C20" s="72" t="s">
        <v>145</v>
      </c>
      <c r="D20" s="72" t="s">
        <v>146</v>
      </c>
      <c r="E20" s="72" t="s">
        <v>147</v>
      </c>
      <c r="F20" s="14" t="str">
        <f t="shared" si="0"/>
        <v>CN_06_08_CO_F11_small</v>
      </c>
      <c r="G20" s="14" t="str">
        <f>IF(F20&lt;&gt;"",IF($G$4="Recurso",IF(LEFT($G$5,1)="M",VLOOKUP($G$5,'Definición técnica de imagenes'!$A$3:$G$17,5,FALSE),IF($G$5="F1",'Definición técnica de imagenes'!$E$15,'Definición técnica de imagenes'!$F$13)),'Definición técnica de imagenes'!$E$16),"")</f>
        <v>526 x 370 px</v>
      </c>
      <c r="H20" s="14" t="str">
        <f t="shared" si="1"/>
        <v>CN_06_08_CO_F11_zoom</v>
      </c>
      <c r="I20" s="14" t="str">
        <f>IF(OR(B20&lt;&gt;"",J20&lt;&gt;""),IF($G$4="Recurso",IF(LEFT($G$5,1)="M",IF(VLOOKUP($G$5,'Definición técnica de imagenes'!$A$3:$G$17,6,FALSE)=0,"",VLOOKUP($G$5,'Definición técnica de imagenes'!$A$3:$G$17,6,FALSE)),IF($G$5="F1","","")),'Definición técnica de imagenes'!$F$16),"")</f>
        <v>800 x 600 px</v>
      </c>
      <c r="J20" s="77" t="s">
        <v>174</v>
      </c>
      <c r="K20" s="21"/>
    </row>
    <row r="21" spans="1:11" s="12" customFormat="1" ht="12" customHeight="1" x14ac:dyDescent="0.25">
      <c r="A21" s="70" t="s">
        <v>177</v>
      </c>
      <c r="B21" s="119">
        <v>204676402</v>
      </c>
      <c r="C21" s="72" t="s">
        <v>145</v>
      </c>
      <c r="D21" s="72" t="s">
        <v>146</v>
      </c>
      <c r="E21" s="72" t="s">
        <v>147</v>
      </c>
      <c r="F21" s="14" t="str">
        <f t="shared" si="0"/>
        <v>CN_06_08_CO_F12_small</v>
      </c>
      <c r="G21" s="14" t="str">
        <f>IF(F21&lt;&gt;"",IF($G$4="Recurso",IF(LEFT($G$5,1)="M",VLOOKUP($G$5,'Definición técnica de imagenes'!$A$3:$G$17,5,FALSE),IF($G$5="F1",'Definición técnica de imagenes'!$E$15,'Definición técnica de imagenes'!$F$13)),'Definición técnica de imagenes'!$E$16),"")</f>
        <v>526 x 370 px</v>
      </c>
      <c r="H21" s="14" t="str">
        <f t="shared" si="1"/>
        <v>CN_06_08_CO_F12_zoom</v>
      </c>
      <c r="I21" s="14" t="str">
        <f>IF(OR(B21&lt;&gt;"",J21&lt;&gt;""),IF($G$4="Recurso",IF(LEFT($G$5,1)="M",IF(VLOOKUP($G$5,'Definición técnica de imagenes'!$A$3:$G$17,6,FALSE)=0,"",VLOOKUP($G$5,'Definición técnica de imagenes'!$A$3:$G$17,6,FALSE)),IF($G$5="F1","","")),'Definición técnica de imagenes'!$F$16),"")</f>
        <v>800 x 600 px</v>
      </c>
      <c r="J21" s="80" t="s">
        <v>176</v>
      </c>
      <c r="K21" s="21"/>
    </row>
    <row r="22" spans="1:11" s="12" customFormat="1" ht="12" customHeight="1" x14ac:dyDescent="0.25">
      <c r="A22" s="70" t="s">
        <v>98</v>
      </c>
      <c r="B22" s="73" t="s">
        <v>192</v>
      </c>
      <c r="C22" s="72" t="s">
        <v>145</v>
      </c>
      <c r="D22" s="72" t="s">
        <v>146</v>
      </c>
      <c r="E22" s="72" t="s">
        <v>147</v>
      </c>
      <c r="F22" s="14" t="str">
        <f t="shared" si="0"/>
        <v>CN_06_08_CO_F13_small</v>
      </c>
      <c r="G22" s="14" t="str">
        <f>IF(F22&lt;&gt;"",IF($G$4="Recurso",IF(LEFT($G$5,1)="M",VLOOKUP($G$5,'Definición técnica de imagenes'!$A$3:$G$17,5,FALSE),IF($G$5="F1",'Definición técnica de imagenes'!$E$15,'Definición técnica de imagenes'!$F$13)),'Definición técnica de imagenes'!$E$16),"")</f>
        <v>526 x 370 px</v>
      </c>
      <c r="H22" s="14" t="str">
        <f t="shared" si="1"/>
        <v>CN_06_08_CO_F13_zoom</v>
      </c>
      <c r="I22" s="14" t="str">
        <f>IF(OR(B22&lt;&gt;"",J22&lt;&gt;""),IF($G$4="Recurso",IF(LEFT($G$5,1)="M",IF(VLOOKUP($G$5,'Definición técnica de imagenes'!$A$3:$G$17,6,FALSE)=0,"",VLOOKUP($G$5,'Definición técnica de imagenes'!$A$3:$G$17,6,FALSE)),IF($G$5="F1","","")),'Definición técnica de imagenes'!$F$16),"")</f>
        <v>800 x 600 px</v>
      </c>
      <c r="J22" s="81" t="s">
        <v>191</v>
      </c>
      <c r="K22" s="20"/>
    </row>
    <row r="23" spans="1:11" s="12" customFormat="1" ht="12" customHeight="1" x14ac:dyDescent="0.25">
      <c r="A23" s="70" t="s">
        <v>178</v>
      </c>
      <c r="B23" s="73" t="s">
        <v>194</v>
      </c>
      <c r="C23" s="72" t="s">
        <v>145</v>
      </c>
      <c r="D23" s="72" t="s">
        <v>146</v>
      </c>
      <c r="E23" s="72" t="s">
        <v>147</v>
      </c>
      <c r="F23" s="14" t="str">
        <f t="shared" si="0"/>
        <v>CN_06_08_CO_F14_small</v>
      </c>
      <c r="G23" s="14" t="str">
        <f>IF(F23&lt;&gt;"",IF($G$4="Recurso",IF(LEFT($G$5,1)="M",VLOOKUP($G$5,'Definición técnica de imagenes'!$A$3:$G$17,5,FALSE),IF($G$5="F1",'Definición técnica de imagenes'!$E$15,'Definición técnica de imagenes'!$F$13)),'Definición técnica de imagenes'!$E$16),"")</f>
        <v>526 x 370 px</v>
      </c>
      <c r="H23" s="14" t="str">
        <f t="shared" si="1"/>
        <v>CN_06_08_CO_F14_zoom</v>
      </c>
      <c r="I23" s="14" t="str">
        <f>IF(OR(B23&lt;&gt;"",J23&lt;&gt;""),IF($G$4="Recurso",IF(LEFT($G$5,1)="M",IF(VLOOKUP($G$5,'Definición técnica de imagenes'!$A$3:$G$17,6,FALSE)=0,"",VLOOKUP($G$5,'Definición técnica de imagenes'!$A$3:$G$17,6,FALSE)),IF($G$5="F1","","")),'Definición técnica de imagenes'!$F$16),"")</f>
        <v>800 x 600 px</v>
      </c>
      <c r="J23" s="77" t="s">
        <v>193</v>
      </c>
      <c r="K23" s="19"/>
    </row>
    <row r="24" spans="1:11" s="12" customFormat="1" ht="12" customHeight="1" x14ac:dyDescent="0.25">
      <c r="A24" s="70" t="s">
        <v>179</v>
      </c>
      <c r="B24" s="119">
        <v>246302905</v>
      </c>
      <c r="C24" s="72" t="s">
        <v>145</v>
      </c>
      <c r="D24" s="72" t="s">
        <v>146</v>
      </c>
      <c r="E24" s="72" t="s">
        <v>147</v>
      </c>
      <c r="F24" s="14" t="str">
        <f t="shared" si="0"/>
        <v>CN_06_08_CO_F15_small</v>
      </c>
      <c r="G24" s="14" t="str">
        <f>IF(F24&lt;&gt;"",IF($G$4="Recurso",IF(LEFT($G$5,1)="M",VLOOKUP($G$5,'Definición técnica de imagenes'!$A$3:$G$17,5,FALSE),IF($G$5="F1",'Definición técnica de imagenes'!$E$15,'Definición técnica de imagenes'!$F$13)),'Definición técnica de imagenes'!$E$16),"")</f>
        <v>526 x 370 px</v>
      </c>
      <c r="H24" s="14" t="str">
        <f t="shared" si="1"/>
        <v>CN_06_08_CO_F15_zoom</v>
      </c>
      <c r="I24" s="14" t="str">
        <f>IF(OR(B24&lt;&gt;"",J24&lt;&gt;""),IF($G$4="Recurso",IF(LEFT($G$5,1)="M",IF(VLOOKUP($G$5,'Definición técnica de imagenes'!$A$3:$G$17,6,FALSE)=0,"",VLOOKUP($G$5,'Definición técnica de imagenes'!$A$3:$G$17,6,FALSE)),IF($G$5="F1","","")),'Definición técnica de imagenes'!$F$16),"")</f>
        <v>800 x 600 px</v>
      </c>
      <c r="J24" s="72" t="s">
        <v>195</v>
      </c>
      <c r="K24" s="15"/>
    </row>
    <row r="25" spans="1:11" s="12" customFormat="1" ht="12" customHeight="1" x14ac:dyDescent="0.25">
      <c r="A25" s="70" t="s">
        <v>180</v>
      </c>
      <c r="B25" s="76" t="s">
        <v>236</v>
      </c>
      <c r="C25" s="72" t="s">
        <v>145</v>
      </c>
      <c r="D25" s="72" t="s">
        <v>146</v>
      </c>
      <c r="E25" s="72" t="s">
        <v>147</v>
      </c>
      <c r="F25" s="14" t="str">
        <f t="shared" si="0"/>
        <v>CN_06_08_CO_F16_small</v>
      </c>
      <c r="G25" s="14" t="str">
        <f>IF(F25&lt;&gt;"",IF($G$4="Recurso",IF(LEFT($G$5,1)="M",VLOOKUP($G$5,'Definición técnica de imagenes'!$A$3:$G$17,5,FALSE),IF($G$5="F1",'Definición técnica de imagenes'!$E$15,'Definición técnica de imagenes'!$F$13)),'Definición técnica de imagenes'!$E$16),"")</f>
        <v>526 x 370 px</v>
      </c>
      <c r="H25" s="14" t="str">
        <f t="shared" si="1"/>
        <v>CN_06_08_CO_F16_zoom</v>
      </c>
      <c r="I25" s="14" t="str">
        <f>IF(OR(B25&lt;&gt;"",J25&lt;&gt;""),IF($G$4="Recurso",IF(LEFT($G$5,1)="M",IF(VLOOKUP($G$5,'Definición técnica de imagenes'!$A$3:$G$17,6,FALSE)=0,"",VLOOKUP($G$5,'Definición técnica de imagenes'!$A$3:$G$17,6,FALSE)),IF($G$5="F1","","")),'Definición técnica de imagenes'!$F$16),"")</f>
        <v>800 x 600 px</v>
      </c>
      <c r="J25" s="72" t="s">
        <v>196</v>
      </c>
      <c r="K25" s="77" t="s">
        <v>197</v>
      </c>
    </row>
    <row r="26" spans="1:11" s="12" customFormat="1" ht="12" customHeight="1" x14ac:dyDescent="0.25">
      <c r="A26" s="70" t="s">
        <v>181</v>
      </c>
      <c r="B26" s="76">
        <v>70182970</v>
      </c>
      <c r="C26" s="72" t="s">
        <v>145</v>
      </c>
      <c r="D26" s="72" t="s">
        <v>146</v>
      </c>
      <c r="E26" s="72" t="s">
        <v>147</v>
      </c>
      <c r="F26" s="14" t="str">
        <f t="shared" si="0"/>
        <v>CN_06_08_CO_F17_small</v>
      </c>
      <c r="G26" s="14" t="str">
        <f>IF(F26&lt;&gt;"",IF($G$4="Recurso",IF(LEFT($G$5,1)="M",VLOOKUP($G$5,'Definición técnica de imagenes'!$A$3:$G$17,5,FALSE),IF($G$5="F1",'Definición técnica de imagenes'!$E$15,'Definición técnica de imagenes'!$F$13)),'Definición técnica de imagenes'!$E$16),"")</f>
        <v>526 x 370 px</v>
      </c>
      <c r="H26" s="14" t="str">
        <f t="shared" si="1"/>
        <v>CN_06_08_CO_F17_zoom</v>
      </c>
      <c r="I26" s="14" t="str">
        <f>IF(OR(B26&lt;&gt;"",J26&lt;&gt;""),IF($G$4="Recurso",IF(LEFT($G$5,1)="M",IF(VLOOKUP($G$5,'Definición técnica de imagenes'!$A$3:$G$17,6,FALSE)=0,"",VLOOKUP($G$5,'Definición técnica de imagenes'!$A$3:$G$17,6,FALSE)),IF($G$5="F1","","")),'Definición técnica de imagenes'!$F$16),"")</f>
        <v>800 x 600 px</v>
      </c>
      <c r="J26" s="72" t="s">
        <v>198</v>
      </c>
      <c r="K26" s="19"/>
    </row>
    <row r="27" spans="1:11" s="12" customFormat="1" ht="12" customHeight="1" x14ac:dyDescent="0.25">
      <c r="A27" s="70" t="s">
        <v>182</v>
      </c>
      <c r="B27" s="25">
        <v>69126064</v>
      </c>
      <c r="C27" s="25" t="str">
        <f t="shared" ref="C27:C74" si="2">IF(OR(B27&lt;&gt;"",J27&lt;&gt;""),IF($G$4="Recurso",CONCATENATE($G$4," ",$G$5),$G$4),"")</f>
        <v>Cuaderno de Estudio</v>
      </c>
      <c r="D27" s="72" t="s">
        <v>146</v>
      </c>
      <c r="E27" s="72" t="s">
        <v>147</v>
      </c>
      <c r="F27" s="14" t="str">
        <f t="shared" si="0"/>
        <v>CN_06_08_CO_F18_small</v>
      </c>
      <c r="G27" s="14" t="str">
        <f>IF(F27&lt;&gt;"",IF($G$4="Recurso",IF(LEFT($G$5,1)="M",VLOOKUP($G$5,'Definición técnica de imagenes'!$A$3:$G$17,5,FALSE),IF($G$5="F1",'Definición técnica de imagenes'!$E$15,'Definición técnica de imagenes'!$F$13)),'Definición técnica de imagenes'!$E$16),"")</f>
        <v>526 x 370 px</v>
      </c>
      <c r="H27" s="14" t="str">
        <f t="shared" si="1"/>
        <v>CN_06_08_CO_F18_zoom</v>
      </c>
      <c r="I27" s="14" t="str">
        <f>IF(OR(B27&lt;&gt;"",J27&lt;&gt;""),IF($G$4="Recurso",IF(LEFT($G$5,1)="M",IF(VLOOKUP($G$5,'Definición técnica de imagenes'!$A$3:$G$17,6,FALSE)=0,"",VLOOKUP($G$5,'Definición técnica de imagenes'!$A$3:$G$17,6,FALSE)),IF($G$5="F1","","")),'Definición técnica de imagenes'!$F$16),"")</f>
        <v>800 x 600 px</v>
      </c>
      <c r="J27" s="77" t="s">
        <v>199</v>
      </c>
      <c r="K27" s="19"/>
    </row>
    <row r="28" spans="1:11" s="12" customFormat="1" ht="12" customHeight="1" x14ac:dyDescent="0.25">
      <c r="A28" s="70" t="s">
        <v>183</v>
      </c>
      <c r="B28" s="25">
        <v>188407517</v>
      </c>
      <c r="C28" s="25" t="str">
        <f t="shared" si="2"/>
        <v>Cuaderno de Estudio</v>
      </c>
      <c r="D28" s="72" t="s">
        <v>146</v>
      </c>
      <c r="E28" s="72" t="s">
        <v>147</v>
      </c>
      <c r="F28" s="14" t="str">
        <f t="shared" si="0"/>
        <v>CN_06_08_CO_F19_small</v>
      </c>
      <c r="G28" s="14" t="str">
        <f>IF(F28&lt;&gt;"",IF($G$4="Recurso",IF(LEFT($G$5,1)="M",VLOOKUP($G$5,'Definición técnica de imagenes'!$A$3:$G$17,5,FALSE),IF($G$5="F1",'Definición técnica de imagenes'!$E$15,'Definición técnica de imagenes'!$F$13)),'Definición técnica de imagenes'!$E$16),"")</f>
        <v>526 x 370 px</v>
      </c>
      <c r="H28" s="14" t="str">
        <f t="shared" si="1"/>
        <v>CN_06_08_CO_F19_zoom</v>
      </c>
      <c r="I28" s="14" t="str">
        <f>IF(OR(B28&lt;&gt;"",J28&lt;&gt;""),IF($G$4="Recurso",IF(LEFT($G$5,1)="M",IF(VLOOKUP($G$5,'Definición técnica de imagenes'!$A$3:$G$17,6,FALSE)=0,"",VLOOKUP($G$5,'Definición técnica de imagenes'!$A$3:$G$17,6,FALSE)),IF($G$5="F1","","")),'Definición técnica de imagenes'!$F$16),"")</f>
        <v>800 x 600 px</v>
      </c>
      <c r="J28" s="77" t="s">
        <v>200</v>
      </c>
      <c r="K28" s="19"/>
    </row>
    <row r="29" spans="1:11" s="12" customFormat="1" ht="12" customHeight="1" x14ac:dyDescent="0.25">
      <c r="A29" s="70" t="s">
        <v>184</v>
      </c>
      <c r="B29" s="25">
        <v>91801163</v>
      </c>
      <c r="C29" s="25" t="str">
        <f t="shared" si="2"/>
        <v>Cuaderno de Estudio</v>
      </c>
      <c r="D29" s="72" t="s">
        <v>146</v>
      </c>
      <c r="E29" s="72" t="s">
        <v>147</v>
      </c>
      <c r="F29" s="14" t="str">
        <f t="shared" si="0"/>
        <v>CN_06_08_CO_F20_small</v>
      </c>
      <c r="G29" s="14" t="str">
        <f>IF(F29&lt;&gt;"",IF($G$4="Recurso",IF(LEFT($G$5,1)="M",VLOOKUP($G$5,'Definición técnica de imagenes'!$A$3:$G$17,5,FALSE),IF($G$5="F1",'Definición técnica de imagenes'!$E$15,'Definición técnica de imagenes'!$F$13)),'Definición técnica de imagenes'!$E$16),"")</f>
        <v>526 x 370 px</v>
      </c>
      <c r="H29" s="14" t="str">
        <f t="shared" si="1"/>
        <v>CN_06_08_CO_F20_zoom</v>
      </c>
      <c r="I29" s="14" t="str">
        <f>IF(OR(B29&lt;&gt;"",J29&lt;&gt;""),IF($G$4="Recurso",IF(LEFT($G$5,1)="M",IF(VLOOKUP($G$5,'Definición técnica de imagenes'!$A$3:$G$17,6,FALSE)=0,"",VLOOKUP($G$5,'Definición técnica de imagenes'!$A$3:$G$17,6,FALSE)),IF($G$5="F1","","")),'Definición técnica de imagenes'!$F$16),"")</f>
        <v>800 x 600 px</v>
      </c>
      <c r="J29" s="77" t="s">
        <v>201</v>
      </c>
      <c r="K29" s="19"/>
    </row>
    <row r="30" spans="1:11" s="12" customFormat="1" ht="12" customHeight="1" x14ac:dyDescent="0.25">
      <c r="A30" s="70" t="s">
        <v>185</v>
      </c>
      <c r="B30" s="25">
        <v>110972186</v>
      </c>
      <c r="C30" s="25" t="str">
        <f t="shared" si="2"/>
        <v>Cuaderno de Estudio</v>
      </c>
      <c r="D30" s="72" t="s">
        <v>146</v>
      </c>
      <c r="E30" s="72" t="s">
        <v>147</v>
      </c>
      <c r="F30" s="14" t="str">
        <f t="shared" si="0"/>
        <v>CN_06_08_CO_F21_small</v>
      </c>
      <c r="G30" s="14" t="str">
        <f>IF(F30&lt;&gt;"",IF($G$4="Recurso",IF(LEFT($G$5,1)="M",VLOOKUP($G$5,'Definición técnica de imagenes'!$A$3:$G$17,5,FALSE),IF($G$5="F1",'Definición técnica de imagenes'!$E$15,'Definición técnica de imagenes'!$F$13)),'Definición técnica de imagenes'!$E$16),"")</f>
        <v>526 x 370 px</v>
      </c>
      <c r="H30" s="14" t="str">
        <f t="shared" si="1"/>
        <v>CN_06_08_CO_F21_zoom</v>
      </c>
      <c r="I30" s="14" t="str">
        <f>IF(OR(B30&lt;&gt;"",J30&lt;&gt;""),IF($G$4="Recurso",IF(LEFT($G$5,1)="M",IF(VLOOKUP($G$5,'Definición técnica de imagenes'!$A$3:$G$17,6,FALSE)=0,"",VLOOKUP($G$5,'Definición técnica de imagenes'!$A$3:$G$17,6,FALSE)),IF($G$5="F1","","")),'Definición técnica de imagenes'!$F$16),"")</f>
        <v>800 x 600 px</v>
      </c>
      <c r="J30" s="77" t="s">
        <v>202</v>
      </c>
      <c r="K30" s="19"/>
    </row>
    <row r="31" spans="1:11" s="12" customFormat="1" ht="12" customHeight="1" x14ac:dyDescent="0.25">
      <c r="A31" s="70" t="s">
        <v>186</v>
      </c>
      <c r="B31" s="25">
        <v>242104564</v>
      </c>
      <c r="C31" s="25" t="str">
        <f t="shared" si="2"/>
        <v>Cuaderno de Estudio</v>
      </c>
      <c r="D31" s="72" t="s">
        <v>146</v>
      </c>
      <c r="E31" s="72" t="s">
        <v>147</v>
      </c>
      <c r="F31" s="14" t="str">
        <f t="shared" si="0"/>
        <v>CN_06_08_CO_F22_small</v>
      </c>
      <c r="G31" s="14" t="str">
        <f>IF(F31&lt;&gt;"",IF($G$4="Recurso",IF(LEFT($G$5,1)="M",VLOOKUP($G$5,'Definición técnica de imagenes'!$A$3:$G$17,5,FALSE),IF($G$5="F1",'Definición técnica de imagenes'!$E$15,'Definición técnica de imagenes'!$F$13)),'Definición técnica de imagenes'!$E$16),"")</f>
        <v>526 x 370 px</v>
      </c>
      <c r="H31" s="14" t="str">
        <f t="shared" si="1"/>
        <v>CN_06_08_CO_F22_zoom</v>
      </c>
      <c r="I31" s="14" t="str">
        <f>IF(OR(B31&lt;&gt;"",J31&lt;&gt;""),IF($G$4="Recurso",IF(LEFT($G$5,1)="M",IF(VLOOKUP($G$5,'Definición técnica de imagenes'!$A$3:$G$17,6,FALSE)=0,"",VLOOKUP($G$5,'Definición técnica de imagenes'!$A$3:$G$17,6,FALSE)),IF($G$5="F1","","")),'Definición técnica de imagenes'!$F$16),"")</f>
        <v>800 x 600 px</v>
      </c>
      <c r="J31" s="77" t="s">
        <v>203</v>
      </c>
      <c r="K31" s="19"/>
    </row>
    <row r="32" spans="1:11" s="12" customFormat="1" ht="12" customHeight="1" x14ac:dyDescent="0.25">
      <c r="A32" s="70" t="s">
        <v>187</v>
      </c>
      <c r="B32" s="25">
        <v>127699520</v>
      </c>
      <c r="C32" s="25" t="str">
        <f t="shared" si="2"/>
        <v>Cuaderno de Estudio</v>
      </c>
      <c r="D32" s="72" t="s">
        <v>146</v>
      </c>
      <c r="E32" s="72" t="s">
        <v>147</v>
      </c>
      <c r="F32" s="14" t="str">
        <f t="shared" si="0"/>
        <v>CN_06_08_CO_F23_small</v>
      </c>
      <c r="G32" s="14" t="str">
        <f>IF(F32&lt;&gt;"",IF($G$4="Recurso",IF(LEFT($G$5,1)="M",VLOOKUP($G$5,'Definición técnica de imagenes'!$A$3:$G$17,5,FALSE),IF($G$5="F1",'Definición técnica de imagenes'!$E$15,'Definición técnica de imagenes'!$F$13)),'Definición técnica de imagenes'!$E$16),"")</f>
        <v>526 x 370 px</v>
      </c>
      <c r="H32" s="14" t="str">
        <f t="shared" si="1"/>
        <v>CN_06_08_CO_F23_zoom</v>
      </c>
      <c r="I32" s="14" t="str">
        <f>IF(OR(B32&lt;&gt;"",J32&lt;&gt;""),IF($G$4="Recurso",IF(LEFT($G$5,1)="M",IF(VLOOKUP($G$5,'Definición técnica de imagenes'!$A$3:$G$17,6,FALSE)=0,"",VLOOKUP($G$5,'Definición técnica de imagenes'!$A$3:$G$17,6,FALSE)),IF($G$5="F1","","")),'Definición técnica de imagenes'!$F$16),"")</f>
        <v>800 x 600 px</v>
      </c>
      <c r="J32" s="77" t="s">
        <v>204</v>
      </c>
      <c r="K32" s="19"/>
    </row>
    <row r="33" spans="1:11" s="12" customFormat="1" ht="12" customHeight="1" x14ac:dyDescent="0.25">
      <c r="A33" s="70" t="s">
        <v>188</v>
      </c>
      <c r="B33" s="120" t="s">
        <v>206</v>
      </c>
      <c r="C33" s="25" t="str">
        <f t="shared" si="2"/>
        <v>Cuaderno de Estudio</v>
      </c>
      <c r="D33" s="72" t="s">
        <v>146</v>
      </c>
      <c r="E33" s="72" t="s">
        <v>147</v>
      </c>
      <c r="F33" s="14" t="str">
        <f t="shared" si="0"/>
        <v>CN_06_08_CO_F24_small</v>
      </c>
      <c r="G33" s="14" t="str">
        <f>IF(F33&lt;&gt;"",IF($G$4="Recurso",IF(LEFT($G$5,1)="M",VLOOKUP($G$5,'Definición técnica de imagenes'!$A$3:$G$17,5,FALSE),IF($G$5="F1",'Definición técnica de imagenes'!$E$15,'Definición técnica de imagenes'!$F$13)),'Definición técnica de imagenes'!$E$16),"")</f>
        <v>526 x 370 px</v>
      </c>
      <c r="H33" s="14" t="str">
        <f t="shared" si="1"/>
        <v>CN_06_08_CO_F24_zoom</v>
      </c>
      <c r="I33" s="14" t="str">
        <f>IF(OR(B33&lt;&gt;"",J33&lt;&gt;""),IF($G$4="Recurso",IF(LEFT($G$5,1)="M",IF(VLOOKUP($G$5,'Definición técnica de imagenes'!$A$3:$G$17,6,FALSE)=0,"",VLOOKUP($G$5,'Definición técnica de imagenes'!$A$3:$G$17,6,FALSE)),IF($G$5="F1","","")),'Definición técnica de imagenes'!$F$16),"")</f>
        <v>800 x 600 px</v>
      </c>
      <c r="J33" s="77" t="s">
        <v>205</v>
      </c>
      <c r="K33" s="19"/>
    </row>
    <row r="34" spans="1:11" s="12" customFormat="1" ht="12" customHeight="1" x14ac:dyDescent="0.25">
      <c r="A34" s="70" t="s">
        <v>189</v>
      </c>
      <c r="B34" s="25">
        <v>58283212</v>
      </c>
      <c r="C34" s="25" t="str">
        <f t="shared" si="2"/>
        <v>Cuaderno de Estudio</v>
      </c>
      <c r="D34" s="72" t="s">
        <v>146</v>
      </c>
      <c r="E34" s="72" t="s">
        <v>147</v>
      </c>
      <c r="F34" s="14" t="str">
        <f t="shared" si="0"/>
        <v>CN_06_08_CO_F25_small</v>
      </c>
      <c r="G34" s="14" t="str">
        <f>IF(F34&lt;&gt;"",IF($G$4="Recurso",IF(LEFT($G$5,1)="M",VLOOKUP($G$5,'Definición técnica de imagenes'!$A$3:$G$17,5,FALSE),IF($G$5="F1",'Definición técnica de imagenes'!$E$15,'Definición técnica de imagenes'!$F$13)),'Definición técnica de imagenes'!$E$16),"")</f>
        <v>526 x 370 px</v>
      </c>
      <c r="H34" s="14" t="str">
        <f t="shared" si="1"/>
        <v>CN_06_08_CO_F25_zoom</v>
      </c>
      <c r="I34" s="14" t="str">
        <f>IF(OR(B34&lt;&gt;"",J34&lt;&gt;""),IF($G$4="Recurso",IF(LEFT($G$5,1)="M",IF(VLOOKUP($G$5,'Definición técnica de imagenes'!$A$3:$G$17,6,FALSE)=0,"",VLOOKUP($G$5,'Definición técnica de imagenes'!$A$3:$G$17,6,FALSE)),IF($G$5="F1","","")),'Definición técnica de imagenes'!$F$16),"")</f>
        <v>800 x 600 px</v>
      </c>
      <c r="J34" s="77" t="s">
        <v>207</v>
      </c>
      <c r="K34" s="19"/>
    </row>
    <row r="35" spans="1:11" s="12" customFormat="1" ht="12" customHeight="1" x14ac:dyDescent="0.25">
      <c r="A35" s="70" t="s">
        <v>190</v>
      </c>
      <c r="B35" s="25">
        <v>213694624</v>
      </c>
      <c r="C35" s="25" t="str">
        <f t="shared" si="2"/>
        <v>Cuaderno de Estudio</v>
      </c>
      <c r="D35" s="72" t="s">
        <v>146</v>
      </c>
      <c r="E35" s="72" t="s">
        <v>147</v>
      </c>
      <c r="F35" s="14" t="str">
        <f t="shared" si="0"/>
        <v>CN_06_08_CO_F26_small</v>
      </c>
      <c r="G35" s="14" t="str">
        <f>IF(F35&lt;&gt;"",IF($G$4="Recurso",IF(LEFT($G$5,1)="M",VLOOKUP($G$5,'Definición técnica de imagenes'!$A$3:$G$17,5,FALSE),IF($G$5="F1",'Definición técnica de imagenes'!$E$15,'Definición técnica de imagenes'!$F$13)),'Definición técnica de imagenes'!$E$16),"")</f>
        <v>526 x 370 px</v>
      </c>
      <c r="H35" s="14" t="str">
        <f t="shared" si="1"/>
        <v>CN_06_08_CO_F26_zoom</v>
      </c>
      <c r="I35" s="14" t="str">
        <f>IF(OR(B35&lt;&gt;"",J35&lt;&gt;""),IF($G$4="Recurso",IF(LEFT($G$5,1)="M",IF(VLOOKUP($G$5,'Definición técnica de imagenes'!$A$3:$G$17,6,FALSE)=0,"",VLOOKUP($G$5,'Definición técnica de imagenes'!$A$3:$G$17,6,FALSE)),IF($G$5="F1","","")),'Definición técnica de imagenes'!$F$16),"")</f>
        <v>800 x 600 px</v>
      </c>
      <c r="J35" s="72" t="s">
        <v>208</v>
      </c>
      <c r="K35" s="15"/>
    </row>
    <row r="36" spans="1:11" s="12" customFormat="1" ht="12" customHeight="1" x14ac:dyDescent="0.25">
      <c r="A36" s="70" t="s">
        <v>211</v>
      </c>
      <c r="B36" s="120" t="s">
        <v>210</v>
      </c>
      <c r="C36" s="25" t="str">
        <f t="shared" si="2"/>
        <v>Cuaderno de Estudio</v>
      </c>
      <c r="D36" s="72" t="s">
        <v>146</v>
      </c>
      <c r="E36" s="72" t="s">
        <v>147</v>
      </c>
      <c r="F36" s="14" t="str">
        <f t="shared" si="0"/>
        <v>CN_06_08_CO_F27_small</v>
      </c>
      <c r="G36" s="14" t="str">
        <f>IF(F36&lt;&gt;"",IF($G$4="Recurso",IF(LEFT($G$5,1)="M",VLOOKUP($G$5,'Definición técnica de imagenes'!$A$3:$G$17,5,FALSE),IF($G$5="F1",'Definición técnica de imagenes'!$E$15,'Definición técnica de imagenes'!$F$13)),'Definición técnica de imagenes'!$E$16),"")</f>
        <v>526 x 370 px</v>
      </c>
      <c r="H36" s="14" t="str">
        <f t="shared" si="1"/>
        <v>CN_06_08_CO_F27_zoom</v>
      </c>
      <c r="I36" s="14" t="str">
        <f>IF(OR(B36&lt;&gt;"",J36&lt;&gt;""),IF($G$4="Recurso",IF(LEFT($G$5,1)="M",IF(VLOOKUP($G$5,'Definición técnica de imagenes'!$A$3:$G$17,6,FALSE)=0,"",VLOOKUP($G$5,'Definición técnica de imagenes'!$A$3:$G$17,6,FALSE)),IF($G$5="F1","","")),'Definición técnica de imagenes'!$F$16),"")</f>
        <v>800 x 600 px</v>
      </c>
      <c r="J36" s="72" t="s">
        <v>209</v>
      </c>
      <c r="K36" s="15"/>
    </row>
    <row r="37" spans="1:11" s="12" customFormat="1" ht="12" customHeight="1" x14ac:dyDescent="0.25">
      <c r="A37" s="70" t="s">
        <v>212</v>
      </c>
      <c r="B37" s="25">
        <v>182591300</v>
      </c>
      <c r="C37" s="25" t="str">
        <f t="shared" si="2"/>
        <v>Cuaderno de Estudio</v>
      </c>
      <c r="D37" s="72" t="s">
        <v>146</v>
      </c>
      <c r="E37" s="72" t="s">
        <v>147</v>
      </c>
      <c r="F37" s="14" t="str">
        <f t="shared" si="0"/>
        <v>CN_06_08_CO_F28_small</v>
      </c>
      <c r="G37" s="14" t="str">
        <f>IF(F37&lt;&gt;"",IF($G$4="Recurso",IF(LEFT($G$5,1)="M",VLOOKUP($G$5,'Definición técnica de imagenes'!$A$3:$G$17,5,FALSE),IF($G$5="F1",'Definición técnica de imagenes'!$E$15,'Definición técnica de imagenes'!$F$13)),'Definición técnica de imagenes'!$E$16),"")</f>
        <v>526 x 370 px</v>
      </c>
      <c r="H37" s="14" t="str">
        <f t="shared" si="1"/>
        <v>CN_06_08_CO_F28_zoom</v>
      </c>
      <c r="I37" s="14" t="str">
        <f>IF(OR(B37&lt;&gt;"",J37&lt;&gt;""),IF($G$4="Recurso",IF(LEFT($G$5,1)="M",IF(VLOOKUP($G$5,'Definición técnica de imagenes'!$A$3:$G$17,6,FALSE)=0,"",VLOOKUP($G$5,'Definición técnica de imagenes'!$A$3:$G$17,6,FALSE)),IF($G$5="F1","","")),'Definición técnica de imagenes'!$F$16),"")</f>
        <v>800 x 600 px</v>
      </c>
      <c r="J37" s="121" t="s">
        <v>223</v>
      </c>
      <c r="K37" s="15"/>
    </row>
    <row r="38" spans="1:11" s="12" customFormat="1" ht="12" customHeight="1" x14ac:dyDescent="0.25">
      <c r="A38" s="70" t="s">
        <v>213</v>
      </c>
      <c r="B38" s="120" t="s">
        <v>225</v>
      </c>
      <c r="C38" s="25" t="str">
        <f t="shared" si="2"/>
        <v>Cuaderno de Estudio</v>
      </c>
      <c r="D38" s="72" t="s">
        <v>146</v>
      </c>
      <c r="E38" s="72" t="s">
        <v>147</v>
      </c>
      <c r="F38" s="14" t="str">
        <f t="shared" si="0"/>
        <v>CN_06_08_CO_F29_small</v>
      </c>
      <c r="G38" s="14" t="str">
        <f>IF(F38&lt;&gt;"",IF($G$4="Recurso",IF(LEFT($G$5,1)="M",VLOOKUP($G$5,'Definición técnica de imagenes'!$A$3:$G$17,5,FALSE),IF($G$5="F1",'Definición técnica de imagenes'!$E$15,'Definición técnica de imagenes'!$F$13)),'Definición técnica de imagenes'!$E$16),"")</f>
        <v>526 x 370 px</v>
      </c>
      <c r="H38" s="14" t="str">
        <f t="shared" si="1"/>
        <v>CN_06_08_CO_F29_zoom</v>
      </c>
      <c r="I38" s="14" t="str">
        <f>IF(OR(B38&lt;&gt;"",J38&lt;&gt;""),IF($G$4="Recurso",IF(LEFT($G$5,1)="M",IF(VLOOKUP($G$5,'Definición técnica de imagenes'!$A$3:$G$17,6,FALSE)=0,"",VLOOKUP($G$5,'Definición técnica de imagenes'!$A$3:$G$17,6,FALSE)),IF($G$5="F1","","")),'Definición técnica de imagenes'!$F$16),"")</f>
        <v>800 x 600 px</v>
      </c>
      <c r="J38" s="44" t="s">
        <v>224</v>
      </c>
      <c r="K38" s="15"/>
    </row>
    <row r="39" spans="1:11" s="12" customFormat="1" ht="12" customHeight="1" x14ac:dyDescent="0.25">
      <c r="A39" s="70" t="s">
        <v>214</v>
      </c>
      <c r="B39" s="25">
        <v>166229555</v>
      </c>
      <c r="C39" s="25" t="str">
        <f t="shared" si="2"/>
        <v>Cuaderno de Estudio</v>
      </c>
      <c r="D39" s="72" t="s">
        <v>146</v>
      </c>
      <c r="E39" s="72" t="s">
        <v>147</v>
      </c>
      <c r="F39" s="14" t="str">
        <f t="shared" si="0"/>
        <v>CN_06_08_CO_F30_small</v>
      </c>
      <c r="G39" s="14" t="str">
        <f>IF(F39&lt;&gt;"",IF($G$4="Recurso",IF(LEFT($G$5,1)="M",VLOOKUP($G$5,'Definición técnica de imagenes'!$A$3:$G$17,5,FALSE),IF($G$5="F1",'Definición técnica de imagenes'!$E$15,'Definición técnica de imagenes'!$F$13)),'Definición técnica de imagenes'!$E$16),"")</f>
        <v>526 x 370 px</v>
      </c>
      <c r="H39" s="14" t="str">
        <f t="shared" si="1"/>
        <v>CN_06_08_CO_F30_zoom</v>
      </c>
      <c r="I39" s="14" t="str">
        <f>IF(OR(B39&lt;&gt;"",J39&lt;&gt;""),IF($G$4="Recurso",IF(LEFT($G$5,1)="M",IF(VLOOKUP($G$5,'Definición técnica de imagenes'!$A$3:$G$17,6,FALSE)=0,"",VLOOKUP($G$5,'Definición técnica de imagenes'!$A$3:$G$17,6,FALSE)),IF($G$5="F1","","")),'Definición técnica de imagenes'!$F$16),"")</f>
        <v>800 x 600 px</v>
      </c>
      <c r="J39" s="72" t="s">
        <v>226</v>
      </c>
      <c r="K39" s="15"/>
    </row>
    <row r="40" spans="1:11" s="12" customFormat="1" ht="12" customHeight="1" x14ac:dyDescent="0.25">
      <c r="A40" s="70" t="s">
        <v>215</v>
      </c>
      <c r="B40" s="25">
        <v>70270159</v>
      </c>
      <c r="C40" s="25" t="str">
        <f t="shared" si="2"/>
        <v>Cuaderno de Estudio</v>
      </c>
      <c r="D40" s="72" t="s">
        <v>146</v>
      </c>
      <c r="E40" s="72" t="s">
        <v>147</v>
      </c>
      <c r="F40" s="14" t="str">
        <f t="shared" si="0"/>
        <v>CN_06_08_CO_F31_small</v>
      </c>
      <c r="G40" s="14" t="str">
        <f>IF(F40&lt;&gt;"",IF($G$4="Recurso",IF(LEFT($G$5,1)="M",VLOOKUP($G$5,'Definición técnica de imagenes'!$A$3:$G$17,5,FALSE),IF($G$5="F1",'Definición técnica de imagenes'!$E$15,'Definición técnica de imagenes'!$F$13)),'Definición técnica de imagenes'!$E$16),"")</f>
        <v>526 x 370 px</v>
      </c>
      <c r="H40" s="14" t="str">
        <f t="shared" si="1"/>
        <v>CN_06_08_CO_F31_zoom</v>
      </c>
      <c r="I40" s="14" t="str">
        <f>IF(OR(B40&lt;&gt;"",J40&lt;&gt;""),IF($G$4="Recurso",IF(LEFT($G$5,1)="M",IF(VLOOKUP($G$5,'Definición técnica de imagenes'!$A$3:$G$17,6,FALSE)=0,"",VLOOKUP($G$5,'Definición técnica de imagenes'!$A$3:$G$17,6,FALSE)),IF($G$5="F1","","")),'Definición técnica de imagenes'!$F$16),"")</f>
        <v>800 x 600 px</v>
      </c>
      <c r="J40" s="72" t="s">
        <v>227</v>
      </c>
      <c r="K40" s="15"/>
    </row>
    <row r="41" spans="1:11" s="12" customFormat="1" ht="12" customHeight="1" x14ac:dyDescent="0.25">
      <c r="A41" s="70" t="s">
        <v>216</v>
      </c>
      <c r="B41" s="25">
        <v>252491596</v>
      </c>
      <c r="C41" s="25" t="str">
        <f t="shared" si="2"/>
        <v>Cuaderno de Estudio</v>
      </c>
      <c r="D41" s="72" t="s">
        <v>146</v>
      </c>
      <c r="E41" s="72" t="s">
        <v>147</v>
      </c>
      <c r="F41" s="14" t="str">
        <f t="shared" si="0"/>
        <v>CN_06_08_CO_F32_small</v>
      </c>
      <c r="G41" s="14" t="str">
        <f>IF(F41&lt;&gt;"",IF($G$4="Recurso",IF(LEFT($G$5,1)="M",VLOOKUP($G$5,'Definición técnica de imagenes'!$A$3:$G$17,5,FALSE),IF($G$5="F1",'Definición técnica de imagenes'!$E$15,'Definición técnica de imagenes'!$F$13)),'Definición técnica de imagenes'!$E$16),"")</f>
        <v>526 x 370 px</v>
      </c>
      <c r="H41" s="14" t="str">
        <f t="shared" si="1"/>
        <v>CN_06_08_CO_F32_zoom</v>
      </c>
      <c r="I41" s="14" t="str">
        <f>IF(OR(B41&lt;&gt;"",J41&lt;&gt;""),IF($G$4="Recurso",IF(LEFT($G$5,1)="M",IF(VLOOKUP($G$5,'Definición técnica de imagenes'!$A$3:$G$17,6,FALSE)=0,"",VLOOKUP($G$5,'Definición técnica de imagenes'!$A$3:$G$17,6,FALSE)),IF($G$5="F1","","")),'Definición técnica de imagenes'!$F$16),"")</f>
        <v>800 x 600 px</v>
      </c>
      <c r="J41" s="72" t="s">
        <v>228</v>
      </c>
      <c r="K41" s="15"/>
    </row>
    <row r="42" spans="1:11" s="12" customFormat="1" ht="12" customHeight="1" x14ac:dyDescent="0.25">
      <c r="A42" s="70" t="s">
        <v>217</v>
      </c>
      <c r="B42" s="25">
        <v>223580635</v>
      </c>
      <c r="C42" s="25" t="str">
        <f t="shared" si="2"/>
        <v>Cuaderno de Estudio</v>
      </c>
      <c r="D42" s="72" t="s">
        <v>146</v>
      </c>
      <c r="E42" s="72" t="s">
        <v>147</v>
      </c>
      <c r="F42" s="14" t="str">
        <f t="shared" si="0"/>
        <v>CN_06_08_CO_F33_small</v>
      </c>
      <c r="G42" s="14" t="str">
        <f>IF(F42&lt;&gt;"",IF($G$4="Recurso",IF(LEFT($G$5,1)="M",VLOOKUP($G$5,'Definición técnica de imagenes'!$A$3:$G$17,5,FALSE),IF($G$5="F1",'Definición técnica de imagenes'!$E$15,'Definición técnica de imagenes'!$F$13)),'Definición técnica de imagenes'!$E$16),"")</f>
        <v>526 x 370 px</v>
      </c>
      <c r="H42" s="14" t="str">
        <f t="shared" si="1"/>
        <v>CN_06_08_CO_F33_zoom</v>
      </c>
      <c r="I42" s="14" t="str">
        <f>IF(OR(B42&lt;&gt;"",J42&lt;&gt;""),IF($G$4="Recurso",IF(LEFT($G$5,1)="M",IF(VLOOKUP($G$5,'Definición técnica de imagenes'!$A$3:$G$17,6,FALSE)=0,"",VLOOKUP($G$5,'Definición técnica de imagenes'!$A$3:$G$17,6,FALSE)),IF($G$5="F1","","")),'Definición técnica de imagenes'!$F$16),"")</f>
        <v>800 x 600 px</v>
      </c>
      <c r="J42" s="72" t="s">
        <v>229</v>
      </c>
      <c r="K42" s="15"/>
    </row>
    <row r="43" spans="1:11" s="12" customFormat="1" ht="12" customHeight="1" x14ac:dyDescent="0.25">
      <c r="A43" s="70" t="s">
        <v>218</v>
      </c>
      <c r="B43" s="25">
        <v>182923085</v>
      </c>
      <c r="C43" s="25" t="str">
        <f t="shared" si="2"/>
        <v>Cuaderno de Estudio</v>
      </c>
      <c r="D43" s="72" t="s">
        <v>146</v>
      </c>
      <c r="E43" s="72" t="s">
        <v>147</v>
      </c>
      <c r="F43" s="14" t="str">
        <f t="shared" si="0"/>
        <v>CN_06_08_CO_F34_small</v>
      </c>
      <c r="G43" s="14" t="str">
        <f>IF(F43&lt;&gt;"",IF($G$4="Recurso",IF(LEFT($G$5,1)="M",VLOOKUP($G$5,'Definición técnica de imagenes'!$A$3:$G$17,5,FALSE),IF($G$5="F1",'Definición técnica de imagenes'!$E$15,'Definición técnica de imagenes'!$F$13)),'Definición técnica de imagenes'!$E$16),"")</f>
        <v>526 x 370 px</v>
      </c>
      <c r="H43" s="14" t="str">
        <f t="shared" si="1"/>
        <v>CN_06_08_CO_F34_zoom</v>
      </c>
      <c r="I43" s="14" t="str">
        <f>IF(OR(B43&lt;&gt;"",J43&lt;&gt;""),IF($G$4="Recurso",IF(LEFT($G$5,1)="M",IF(VLOOKUP($G$5,'Definición técnica de imagenes'!$A$3:$G$17,6,FALSE)=0,"",VLOOKUP($G$5,'Definición técnica de imagenes'!$A$3:$G$17,6,FALSE)),IF($G$5="F1","","")),'Definición técnica de imagenes'!$F$16),"")</f>
        <v>800 x 600 px</v>
      </c>
      <c r="J43" s="72" t="s">
        <v>230</v>
      </c>
      <c r="K43" s="15"/>
    </row>
    <row r="44" spans="1:11" s="12" customFormat="1" ht="12" customHeight="1" x14ac:dyDescent="0.25">
      <c r="A44" s="70" t="s">
        <v>219</v>
      </c>
      <c r="B44" s="120" t="s">
        <v>231</v>
      </c>
      <c r="C44" s="25" t="str">
        <f t="shared" si="2"/>
        <v>Cuaderno de Estudio</v>
      </c>
      <c r="D44" s="72" t="s">
        <v>146</v>
      </c>
      <c r="E44" s="72" t="s">
        <v>147</v>
      </c>
      <c r="F44" s="14" t="str">
        <f t="shared" si="0"/>
        <v>CN_06_08_CO_F35_small</v>
      </c>
      <c r="G44" s="14" t="str">
        <f>IF(F44&lt;&gt;"",IF($G$4="Recurso",IF(LEFT($G$5,1)="M",VLOOKUP($G$5,'Definición técnica de imagenes'!$A$3:$G$17,5,FALSE),IF($G$5="F1",'Definición técnica de imagenes'!$E$15,'Definición técnica de imagenes'!$F$13)),'Definición técnica de imagenes'!$E$16),"")</f>
        <v>526 x 370 px</v>
      </c>
      <c r="H44" s="14" t="str">
        <f t="shared" si="1"/>
        <v>CN_06_08_CO_F35_zoom</v>
      </c>
      <c r="I44" s="14" t="str">
        <f>IF(OR(B44&lt;&gt;"",J44&lt;&gt;""),IF($G$4="Recurso",IF(LEFT($G$5,1)="M",IF(VLOOKUP($G$5,'Definición técnica de imagenes'!$A$3:$G$17,6,FALSE)=0,"",VLOOKUP($G$5,'Definición técnica de imagenes'!$A$3:$G$17,6,FALSE)),IF($G$5="F1","","")),'Definición técnica de imagenes'!$F$16),"")</f>
        <v>800 x 600 px</v>
      </c>
      <c r="J44" s="72" t="s">
        <v>232</v>
      </c>
      <c r="K44" s="15"/>
    </row>
    <row r="45" spans="1:11" s="12" customFormat="1" ht="12" customHeight="1" x14ac:dyDescent="0.25">
      <c r="A45" s="70" t="s">
        <v>220</v>
      </c>
      <c r="B45" s="25">
        <v>95174215</v>
      </c>
      <c r="C45" s="25" t="str">
        <f t="shared" si="2"/>
        <v>Cuaderno de Estudio</v>
      </c>
      <c r="D45" s="72" t="s">
        <v>146</v>
      </c>
      <c r="E45" s="72" t="s">
        <v>147</v>
      </c>
      <c r="F45" s="14" t="str">
        <f t="shared" si="0"/>
        <v>CN_06_08_CO_F36_small</v>
      </c>
      <c r="G45" s="14" t="str">
        <f>IF(F45&lt;&gt;"",IF($G$4="Recurso",IF(LEFT($G$5,1)="M",VLOOKUP($G$5,'Definición técnica de imagenes'!$A$3:$G$17,5,FALSE),IF($G$5="F1",'Definición técnica de imagenes'!$E$15,'Definición técnica de imagenes'!$F$13)),'Definición técnica de imagenes'!$E$16),"")</f>
        <v>526 x 370 px</v>
      </c>
      <c r="H45" s="14" t="str">
        <f t="shared" si="1"/>
        <v>CN_06_08_CO_F36_zoom</v>
      </c>
      <c r="I45" s="14" t="str">
        <f>IF(OR(B45&lt;&gt;"",J45&lt;&gt;""),IF($G$4="Recurso",IF(LEFT($G$5,1)="M",IF(VLOOKUP($G$5,'Definición técnica de imagenes'!$A$3:$G$17,6,FALSE)=0,"",VLOOKUP($G$5,'Definición técnica de imagenes'!$A$3:$G$17,6,FALSE)),IF($G$5="F1","","")),'Definición técnica de imagenes'!$F$16),"")</f>
        <v>800 x 600 px</v>
      </c>
      <c r="J45" s="72" t="s">
        <v>233</v>
      </c>
      <c r="K45" s="15"/>
    </row>
    <row r="46" spans="1:11" s="12" customFormat="1" ht="45.75" customHeight="1" x14ac:dyDescent="0.25">
      <c r="A46" s="70" t="s">
        <v>221</v>
      </c>
      <c r="B46" s="70" t="s">
        <v>235</v>
      </c>
      <c r="C46" s="25" t="str">
        <f t="shared" si="2"/>
        <v>Cuaderno de Estudio</v>
      </c>
      <c r="D46" s="72" t="s">
        <v>146</v>
      </c>
      <c r="E46" s="72" t="s">
        <v>147</v>
      </c>
      <c r="F46" s="14" t="str">
        <f t="shared" si="0"/>
        <v>CN_06_08_CO_F37_small</v>
      </c>
      <c r="G46" s="14" t="str">
        <f>IF(F46&lt;&gt;"",IF($G$4="Recurso",IF(LEFT($G$5,1)="M",VLOOKUP($G$5,'Definición técnica de imagenes'!$A$3:$G$17,5,FALSE),IF($G$5="F1",'Definición técnica de imagenes'!$E$15,'Definición técnica de imagenes'!$F$13)),'Definición técnica de imagenes'!$E$16),"")</f>
        <v>526 x 370 px</v>
      </c>
      <c r="H46" s="14" t="str">
        <f t="shared" si="1"/>
        <v>CN_06_08_CO_F37_zoom</v>
      </c>
      <c r="I46" s="14" t="str">
        <f>IF(OR(B46&lt;&gt;"",J46&lt;&gt;""),IF($G$4="Recurso",IF(LEFT($G$5,1)="M",IF(VLOOKUP($G$5,'Definición técnica de imagenes'!$A$3:$G$17,6,FALSE)=0,"",VLOOKUP($G$5,'Definición técnica de imagenes'!$A$3:$G$17,6,FALSE)),IF($G$5="F1","","")),'Definición técnica de imagenes'!$F$16),"")</f>
        <v>800 x 600 px</v>
      </c>
      <c r="J46" s="72" t="s">
        <v>234</v>
      </c>
      <c r="K46" s="77" t="s">
        <v>197</v>
      </c>
    </row>
    <row r="47" spans="1:11" s="12" customFormat="1" ht="44.25" customHeight="1" x14ac:dyDescent="0.25">
      <c r="A47" s="70" t="s">
        <v>222</v>
      </c>
      <c r="B47" s="70" t="s">
        <v>238</v>
      </c>
      <c r="C47" s="25" t="str">
        <f t="shared" si="2"/>
        <v>Cuaderno de Estudio</v>
      </c>
      <c r="D47" s="72" t="s">
        <v>146</v>
      </c>
      <c r="E47" s="72" t="s">
        <v>147</v>
      </c>
      <c r="F47" s="14" t="str">
        <f t="shared" si="0"/>
        <v>CN_06_08_CO_F38_small</v>
      </c>
      <c r="G47" s="14" t="str">
        <f>IF(F47&lt;&gt;"",IF($G$4="Recurso",IF(LEFT($G$5,1)="M",VLOOKUP($G$5,'Definición técnica de imagenes'!$A$3:$G$17,5,FALSE),IF($G$5="F1",'Definición técnica de imagenes'!$E$15,'Definición técnica de imagenes'!$F$13)),'Definición técnica de imagenes'!$E$16),"")</f>
        <v>526 x 370 px</v>
      </c>
      <c r="H47" s="14" t="str">
        <f t="shared" si="1"/>
        <v>CN_06_08_CO_F38_zoom</v>
      </c>
      <c r="I47" s="14" t="str">
        <f>IF(OR(B47&lt;&gt;"",J47&lt;&gt;""),IF($G$4="Recurso",IF(LEFT($G$5,1)="M",IF(VLOOKUP($G$5,'Definición técnica de imagenes'!$A$3:$G$17,6,FALSE)=0,"",VLOOKUP($G$5,'Definición técnica de imagenes'!$A$3:$G$17,6,FALSE)),IF($G$5="F1","","")),'Definición técnica de imagenes'!$F$16),"")</f>
        <v>800 x 600 px</v>
      </c>
      <c r="J47" s="72" t="s">
        <v>237</v>
      </c>
      <c r="K47" s="15"/>
    </row>
    <row r="48" spans="1:11" s="12" customFormat="1" ht="12" customHeight="1" x14ac:dyDescent="0.25">
      <c r="A48" s="70" t="s">
        <v>239</v>
      </c>
      <c r="B48" s="13">
        <v>167219486</v>
      </c>
      <c r="C48" s="25" t="str">
        <f t="shared" si="2"/>
        <v>Cuaderno de Estudio</v>
      </c>
      <c r="D48" s="72" t="s">
        <v>146</v>
      </c>
      <c r="E48" s="72" t="s">
        <v>147</v>
      </c>
      <c r="F48" s="14" t="str">
        <f t="shared" si="0"/>
        <v>CN_06_08_CO_F39_small</v>
      </c>
      <c r="G48" s="14" t="str">
        <f>IF(F48&lt;&gt;"",IF($G$4="Recurso",IF(LEFT($G$5,1)="M",VLOOKUP($G$5,'Definición técnica de imagenes'!$A$3:$G$17,5,FALSE),IF($G$5="F1",'Definición técnica de imagenes'!$E$15,'Definición técnica de imagenes'!$F$13)),'Definición técnica de imagenes'!$E$16),"")</f>
        <v>526 x 370 px</v>
      </c>
      <c r="H48" s="14" t="str">
        <f t="shared" si="1"/>
        <v>CN_06_08_CO_F39_zoom</v>
      </c>
      <c r="I48" s="14" t="str">
        <f>IF(OR(B48&lt;&gt;"",J48&lt;&gt;""),IF($G$4="Recurso",IF(LEFT($G$5,1)="M",IF(VLOOKUP($G$5,'Definición técnica de imagenes'!$A$3:$G$17,6,FALSE)=0,"",VLOOKUP($G$5,'Definición técnica de imagenes'!$A$3:$G$17,6,FALSE)),IF($G$5="F1","","")),'Definición técnica de imagenes'!$F$16),"")</f>
        <v>800 x 600 px</v>
      </c>
      <c r="J48" s="72" t="s">
        <v>240</v>
      </c>
      <c r="K48" s="15"/>
    </row>
    <row r="49" spans="1:11" s="12" customFormat="1" ht="12" customHeight="1" x14ac:dyDescent="0.25">
      <c r="A49" s="70" t="s">
        <v>241</v>
      </c>
      <c r="B49" s="122" t="s">
        <v>243</v>
      </c>
      <c r="C49" s="25" t="str">
        <f t="shared" si="2"/>
        <v>Cuaderno de Estudio</v>
      </c>
      <c r="D49" s="72" t="s">
        <v>146</v>
      </c>
      <c r="E49" s="72" t="s">
        <v>147</v>
      </c>
      <c r="F49" s="14" t="str">
        <f t="shared" si="0"/>
        <v>CN_06_08_CO_F40_small</v>
      </c>
      <c r="G49" s="14" t="str">
        <f>IF(F49&lt;&gt;"",IF($G$4="Recurso",IF(LEFT($G$5,1)="M",VLOOKUP($G$5,'Definición técnica de imagenes'!$A$3:$G$17,5,FALSE),IF($G$5="F1",'Definición técnica de imagenes'!$E$15,'Definición técnica de imagenes'!$F$13)),'Definición técnica de imagenes'!$E$16),"")</f>
        <v>526 x 370 px</v>
      </c>
      <c r="H49" s="14" t="str">
        <f t="shared" si="1"/>
        <v>CN_06_08_CO_F40_zoom</v>
      </c>
      <c r="I49" s="14" t="str">
        <f>IF(OR(B49&lt;&gt;"",J49&lt;&gt;""),IF($G$4="Recurso",IF(LEFT($G$5,1)="M",IF(VLOOKUP($G$5,'Definición técnica de imagenes'!$A$3:$G$17,6,FALSE)=0,"",VLOOKUP($G$5,'Definición técnica de imagenes'!$A$3:$G$17,6,FALSE)),IF($G$5="F1","","")),'Definición técnica de imagenes'!$F$16),"")</f>
        <v>800 x 600 px</v>
      </c>
      <c r="J49" s="72" t="s">
        <v>242</v>
      </c>
      <c r="K49" s="15"/>
    </row>
    <row r="50" spans="1:11" s="12" customFormat="1" ht="12" customHeight="1" x14ac:dyDescent="0.25">
      <c r="A50" s="13"/>
      <c r="B50" s="13"/>
      <c r="C50" s="25" t="str">
        <f t="shared" si="2"/>
        <v/>
      </c>
      <c r="D50" s="14"/>
      <c r="E50" s="14"/>
      <c r="F50" s="14" t="str">
        <f t="shared" si="0"/>
        <v/>
      </c>
      <c r="G50" s="14" t="str">
        <f>IF(F50&lt;&gt;"",IF($G$4="Recurso",IF(LEFT($G$5,1)="M",VLOOKUP($G$5,'Definición técnica de imagenes'!$A$3:$G$17,5,FALSE),IF($G$5="F1",'Definición técnica de imagenes'!$E$15,'Definición técnica de imagenes'!$F$13)),'Definición técnica de imagenes'!$E$16),"")</f>
        <v/>
      </c>
      <c r="H50" s="14" t="str">
        <f t="shared" si="1"/>
        <v/>
      </c>
      <c r="I50" s="14" t="str">
        <f>IF(OR(B50&lt;&gt;"",J50&lt;&gt;""),IF($G$4="Recurso",IF(LEFT($G$5,1)="M",IF(VLOOKUP($G$5,'Definición técnica de imagenes'!$A$3:$G$17,6,FALSE)=0,"",VLOOKUP($G$5,'Definición técnica de imagenes'!$A$3:$G$17,6,FALSE)),IF($G$5="F1","","")),'Definición técnica de imagenes'!$F$16),"")</f>
        <v/>
      </c>
      <c r="J50" s="14"/>
      <c r="K50" s="15"/>
    </row>
    <row r="51" spans="1:11" s="12" customFormat="1" ht="12" customHeight="1" x14ac:dyDescent="0.25">
      <c r="A51" s="13"/>
      <c r="B51" s="13"/>
      <c r="C51" s="25" t="str">
        <f t="shared" si="2"/>
        <v/>
      </c>
      <c r="D51" s="14"/>
      <c r="E51" s="14"/>
      <c r="F51" s="14" t="str">
        <f t="shared" si="0"/>
        <v/>
      </c>
      <c r="G51" s="14" t="str">
        <f>IF(F51&lt;&gt;"",IF($G$4="Recurso",IF(LEFT($G$5,1)="M",VLOOKUP($G$5,'Definición técnica de imagenes'!$A$3:$G$17,5,FALSE),IF($G$5="F1",'Definición técnica de imagenes'!$E$15,'Definición técnica de imagenes'!$F$13)),'Definición técnica de imagenes'!$E$16),"")</f>
        <v/>
      </c>
      <c r="H51" s="14" t="str">
        <f t="shared" si="1"/>
        <v/>
      </c>
      <c r="I51" s="14" t="str">
        <f>IF(OR(B51&lt;&gt;"",J51&lt;&gt;""),IF($G$4="Recurso",IF(LEFT($G$5,1)="M",IF(VLOOKUP($G$5,'Definición técnica de imagenes'!$A$3:$G$17,6,FALSE)=0,"",VLOOKUP($G$5,'Definición técnica de imagenes'!$A$3:$G$17,6,FALSE)),IF($G$5="F1","","")),'Definición técnica de imagenes'!$F$16),"")</f>
        <v/>
      </c>
      <c r="J51" s="14"/>
      <c r="K51" s="15"/>
    </row>
    <row r="52" spans="1:11" s="12" customFormat="1" ht="12" customHeight="1" x14ac:dyDescent="0.25">
      <c r="A52" s="13"/>
      <c r="B52" s="13"/>
      <c r="C52" s="25" t="str">
        <f t="shared" si="2"/>
        <v/>
      </c>
      <c r="D52" s="14"/>
      <c r="E52" s="14"/>
      <c r="F52" s="14" t="str">
        <f t="shared" si="0"/>
        <v/>
      </c>
      <c r="G52" s="14" t="str">
        <f>IF(F52&lt;&gt;"",IF($G$4="Recurso",IF(LEFT($G$5,1)="M",VLOOKUP($G$5,'Definición técnica de imagenes'!$A$3:$G$17,5,FALSE),IF($G$5="F1",'Definición técnica de imagenes'!$E$15,'Definición técnica de imagenes'!$F$13)),'Definición técnica de imagenes'!$E$16),"")</f>
        <v/>
      </c>
      <c r="H52" s="14" t="str">
        <f t="shared" si="1"/>
        <v/>
      </c>
      <c r="I52" s="14" t="str">
        <f>IF(OR(B52&lt;&gt;"",J52&lt;&gt;""),IF($G$4="Recurso",IF(LEFT($G$5,1)="M",IF(VLOOKUP($G$5,'Definición técnica de imagenes'!$A$3:$G$17,6,FALSE)=0,"",VLOOKUP($G$5,'Definición técnica de imagenes'!$A$3:$G$17,6,FALSE)),IF($G$5="F1","","")),'Definición técnica de imagenes'!$F$16),"")</f>
        <v/>
      </c>
      <c r="J52" s="14"/>
      <c r="K52" s="15"/>
    </row>
    <row r="53" spans="1:11" s="12" customFormat="1" ht="12" customHeight="1" x14ac:dyDescent="0.25">
      <c r="A53" s="13"/>
      <c r="B53" s="13"/>
      <c r="C53" s="25" t="str">
        <f t="shared" si="2"/>
        <v/>
      </c>
      <c r="D53" s="14"/>
      <c r="E53" s="14"/>
      <c r="F53" s="14" t="str">
        <f t="shared" si="0"/>
        <v/>
      </c>
      <c r="G53" s="14" t="str">
        <f>IF(F53&lt;&gt;"",IF($G$4="Recurso",IF(LEFT($G$5,1)="M",VLOOKUP($G$5,'Definición técnica de imagenes'!$A$3:$G$17,5,FALSE),IF($G$5="F1",'Definición técnica de imagenes'!$E$15,'Definición técnica de imagenes'!$F$13)),'Definición técnica de imagenes'!$E$16),"")</f>
        <v/>
      </c>
      <c r="H53" s="14" t="str">
        <f t="shared" si="1"/>
        <v/>
      </c>
      <c r="I53" s="14" t="str">
        <f>IF(OR(B53&lt;&gt;"",J53&lt;&gt;""),IF($G$4="Recurso",IF(LEFT($G$5,1)="M",IF(VLOOKUP($G$5,'Definición técnica de imagenes'!$A$3:$G$17,6,FALSE)=0,"",VLOOKUP($G$5,'Definición técnica de imagenes'!$A$3:$G$17,6,FALSE)),IF($G$5="F1","","")),'Definición técnica de imagenes'!$F$16),"")</f>
        <v/>
      </c>
      <c r="J53" s="14"/>
      <c r="K53" s="15"/>
    </row>
    <row r="54" spans="1:11" s="12" customFormat="1" ht="12" customHeight="1" x14ac:dyDescent="0.25">
      <c r="A54" s="13"/>
      <c r="B54" s="13"/>
      <c r="C54" s="25" t="str">
        <f t="shared" si="2"/>
        <v/>
      </c>
      <c r="D54" s="14"/>
      <c r="E54" s="14"/>
      <c r="F54" s="14" t="str">
        <f t="shared" si="0"/>
        <v/>
      </c>
      <c r="G54" s="14" t="str">
        <f>IF(F54&lt;&gt;"",IF($G$4="Recurso",IF(LEFT($G$5,1)="M",VLOOKUP($G$5,'Definición técnica de imagenes'!$A$3:$G$17,5,FALSE),IF($G$5="F1",'Definición técnica de imagenes'!$E$15,'Definición técnica de imagenes'!$F$13)),'Definición técnica de imagenes'!$E$16),"")</f>
        <v/>
      </c>
      <c r="H54" s="14" t="str">
        <f t="shared" si="1"/>
        <v/>
      </c>
      <c r="I54" s="14" t="str">
        <f>IF(OR(B54&lt;&gt;"",J54&lt;&gt;""),IF($G$4="Recurso",IF(LEFT($G$5,1)="M",IF(VLOOKUP($G$5,'Definición técnica de imagenes'!$A$3:$G$17,6,FALSE)=0,"",VLOOKUP($G$5,'Definición técnica de imagenes'!$A$3:$G$17,6,FALSE)),IF($G$5="F1","","")),'Definición técnica de imagenes'!$F$16),"")</f>
        <v/>
      </c>
      <c r="J54" s="14"/>
      <c r="K54" s="15"/>
    </row>
    <row r="55" spans="1:11" s="12" customFormat="1" ht="12" customHeight="1" x14ac:dyDescent="0.25">
      <c r="A55" s="13"/>
      <c r="B55" s="13"/>
      <c r="C55" s="25" t="str">
        <f t="shared" si="2"/>
        <v/>
      </c>
      <c r="D55" s="14"/>
      <c r="E55" s="14"/>
      <c r="F55" s="14" t="str">
        <f t="shared" si="0"/>
        <v/>
      </c>
      <c r="G55" s="14" t="str">
        <f>IF(F55&lt;&gt;"",IF($G$4="Recurso",IF(LEFT($G$5,1)="M",VLOOKUP($G$5,'Definición técnica de imagenes'!$A$3:$G$17,5,FALSE),IF($G$5="F1",'Definición técnica de imagenes'!$E$15,'Definición técnica de imagenes'!$F$13)),'Definición técnica de imagenes'!$E$16),"")</f>
        <v/>
      </c>
      <c r="H55" s="14" t="str">
        <f t="shared" si="1"/>
        <v/>
      </c>
      <c r="I55" s="14" t="str">
        <f>IF(OR(B55&lt;&gt;"",J55&lt;&gt;""),IF($G$4="Recurso",IF(LEFT($G$5,1)="M",IF(VLOOKUP($G$5,'Definición técnica de imagenes'!$A$3:$G$17,6,FALSE)=0,"",VLOOKUP($G$5,'Definición técnica de imagenes'!$A$3:$G$17,6,FALSE)),IF($G$5="F1","","")),'Definición técnica de imagenes'!$F$16),"")</f>
        <v/>
      </c>
      <c r="J55" s="14"/>
      <c r="K55" s="15"/>
    </row>
    <row r="56" spans="1:11" s="12" customFormat="1" ht="12" customHeight="1" x14ac:dyDescent="0.25">
      <c r="A56" s="13"/>
      <c r="B56" s="13"/>
      <c r="C56" s="25" t="str">
        <f t="shared" si="2"/>
        <v/>
      </c>
      <c r="D56" s="14"/>
      <c r="E56" s="14"/>
      <c r="F56" s="14" t="str">
        <f t="shared" si="0"/>
        <v/>
      </c>
      <c r="G56" s="14" t="str">
        <f>IF(F56&lt;&gt;"",IF($G$4="Recurso",IF(LEFT($G$5,1)="M",VLOOKUP($G$5,'Definición técnica de imagenes'!$A$3:$G$17,5,FALSE),IF($G$5="F1",'Definición técnica de imagenes'!$E$15,'Definición técnica de imagenes'!$F$13)),'Definición técnica de imagenes'!$E$16),"")</f>
        <v/>
      </c>
      <c r="H56" s="14" t="str">
        <f t="shared" si="1"/>
        <v/>
      </c>
      <c r="I56" s="14" t="str">
        <f>IF(OR(B56&lt;&gt;"",J56&lt;&gt;""),IF($G$4="Recurso",IF(LEFT($G$5,1)="M",IF(VLOOKUP($G$5,'Definición técnica de imagenes'!$A$3:$G$17,6,FALSE)=0,"",VLOOKUP($G$5,'Definición técnica de imagenes'!$A$3:$G$17,6,FALSE)),IF($G$5="F1","","")),'Definición técnica de imagenes'!$F$16),"")</f>
        <v/>
      </c>
      <c r="J56" s="14"/>
      <c r="K56" s="15"/>
    </row>
    <row r="57" spans="1:11" s="12" customFormat="1" ht="12" customHeight="1" x14ac:dyDescent="0.25">
      <c r="A57" s="13"/>
      <c r="B57" s="13"/>
      <c r="C57" s="25" t="str">
        <f t="shared" si="2"/>
        <v/>
      </c>
      <c r="D57" s="14"/>
      <c r="E57" s="14"/>
      <c r="F57" s="14" t="str">
        <f t="shared" si="0"/>
        <v/>
      </c>
      <c r="G57" s="14" t="str">
        <f>IF(F57&lt;&gt;"",IF($G$4="Recurso",IF(LEFT($G$5,1)="M",VLOOKUP($G$5,'Definición técnica de imagenes'!$A$3:$G$17,5,FALSE),IF($G$5="F1",'Definición técnica de imagenes'!$E$15,'Definición técnica de imagenes'!$F$13)),'Definición técnica de imagenes'!$E$16),"")</f>
        <v/>
      </c>
      <c r="H57" s="14" t="str">
        <f t="shared" si="1"/>
        <v/>
      </c>
      <c r="I57" s="14" t="str">
        <f>IF(OR(B57&lt;&gt;"",J57&lt;&gt;""),IF($G$4="Recurso",IF(LEFT($G$5,1)="M",IF(VLOOKUP($G$5,'Definición técnica de imagenes'!$A$3:$G$17,6,FALSE)=0,"",VLOOKUP($G$5,'Definición técnica de imagenes'!$A$3:$G$17,6,FALSE)),IF($G$5="F1","","")),'Definición técnica de imagenes'!$F$16),"")</f>
        <v/>
      </c>
      <c r="J57" s="14"/>
      <c r="K57" s="15"/>
    </row>
    <row r="58" spans="1:11" s="12" customFormat="1" ht="12" customHeight="1" x14ac:dyDescent="0.25">
      <c r="A58" s="13"/>
      <c r="B58" s="13"/>
      <c r="C58" s="25" t="str">
        <f t="shared" si="2"/>
        <v/>
      </c>
      <c r="D58" s="14"/>
      <c r="E58" s="14"/>
      <c r="F58" s="14" t="str">
        <f t="shared" si="0"/>
        <v/>
      </c>
      <c r="G58" s="14" t="str">
        <f>IF(F58&lt;&gt;"",IF($G$4="Recurso",IF(LEFT($G$5,1)="M",VLOOKUP($G$5,'Definición técnica de imagenes'!$A$3:$G$17,5,FALSE),IF($G$5="F1",'Definición técnica de imagenes'!$E$15,'Definición técnica de imagenes'!$F$13)),'Definición técnica de imagenes'!$E$16),"")</f>
        <v/>
      </c>
      <c r="H58" s="14" t="str">
        <f t="shared" si="1"/>
        <v/>
      </c>
      <c r="I58" s="14" t="str">
        <f>IF(OR(B58&lt;&gt;"",J58&lt;&gt;""),IF($G$4="Recurso",IF(LEFT($G$5,1)="M",IF(VLOOKUP($G$5,'Definición técnica de imagenes'!$A$3:$G$17,6,FALSE)=0,"",VLOOKUP($G$5,'Definición técnica de imagenes'!$A$3:$G$17,6,FALSE)),IF($G$5="F1","","")),'Definición técnica de imagenes'!$F$16),"")</f>
        <v/>
      </c>
      <c r="J58" s="14"/>
      <c r="K58" s="15"/>
    </row>
    <row r="59" spans="1:11" s="12" customFormat="1" ht="12" customHeight="1" x14ac:dyDescent="0.25">
      <c r="A59" s="13"/>
      <c r="B59" s="13"/>
      <c r="C59" s="25" t="str">
        <f t="shared" si="2"/>
        <v/>
      </c>
      <c r="D59" s="14"/>
      <c r="E59" s="14"/>
      <c r="F59" s="14" t="str">
        <f t="shared" si="0"/>
        <v/>
      </c>
      <c r="G59" s="14" t="str">
        <f>IF(F59&lt;&gt;"",IF($G$4="Recurso",IF(LEFT($G$5,1)="M",VLOOKUP($G$5,'Definición técnica de imagenes'!$A$3:$G$17,5,FALSE),IF($G$5="F1",'Definición técnica de imagenes'!$E$15,'Definición técnica de imagenes'!$F$13)),'Definición técnica de imagenes'!$E$16),"")</f>
        <v/>
      </c>
      <c r="H59" s="14" t="str">
        <f t="shared" si="1"/>
        <v/>
      </c>
      <c r="I59" s="14" t="str">
        <f>IF(OR(B59&lt;&gt;"",J59&lt;&gt;""),IF($G$4="Recurso",IF(LEFT($G$5,1)="M",IF(VLOOKUP($G$5,'Definición técnica de imagenes'!$A$3:$G$17,6,FALSE)=0,"",VLOOKUP($G$5,'Definición técnica de imagenes'!$A$3:$G$17,6,FALSE)),IF($G$5="F1","","")),'Definición técnica de imagenes'!$F$16),"")</f>
        <v/>
      </c>
      <c r="J59" s="14"/>
      <c r="K59" s="15"/>
    </row>
    <row r="60" spans="1:11" s="12" customFormat="1" ht="12" customHeight="1" x14ac:dyDescent="0.25">
      <c r="A60" s="13"/>
      <c r="B60" s="13"/>
      <c r="C60" s="25" t="str">
        <f t="shared" si="2"/>
        <v/>
      </c>
      <c r="D60" s="14"/>
      <c r="E60" s="14"/>
      <c r="F60" s="14" t="str">
        <f t="shared" si="0"/>
        <v/>
      </c>
      <c r="G60" s="14" t="str">
        <f>IF(F60&lt;&gt;"",IF($G$4="Recurso",IF(LEFT($G$5,1)="M",VLOOKUP($G$5,'Definición técnica de imagenes'!$A$3:$G$17,5,FALSE),IF($G$5="F1",'Definición técnica de imagenes'!$E$15,'Definición técnica de imagenes'!$F$13)),'Definición técnica de imagenes'!$E$16),"")</f>
        <v/>
      </c>
      <c r="H60" s="14" t="str">
        <f t="shared" si="1"/>
        <v/>
      </c>
      <c r="I60" s="14" t="str">
        <f>IF(OR(B60&lt;&gt;"",J60&lt;&gt;""),IF($G$4="Recurso",IF(LEFT($G$5,1)="M",IF(VLOOKUP($G$5,'Definición técnica de imagenes'!$A$3:$G$17,6,FALSE)=0,"",VLOOKUP($G$5,'Definición técnica de imagenes'!$A$3:$G$17,6,FALSE)),IF($G$5="F1","","")),'Definición técnica de imagenes'!$F$16),"")</f>
        <v/>
      </c>
      <c r="J60" s="14"/>
      <c r="K60" s="15"/>
    </row>
    <row r="61" spans="1:11" s="12" customFormat="1" ht="12" customHeight="1" x14ac:dyDescent="0.25">
      <c r="A61" s="13" t="str">
        <f t="shared" ref="A27:A83" si="3">IF(OR(B61&lt;&gt;"",J61&lt;&gt;""),CONCATENATE(LEFT(A60,3),IF(MID(A60,4,2)+1&lt;10,CONCATENATE("0",MID(A60,4,2)+1),MID(A60,4,2)+1)),"")</f>
        <v/>
      </c>
      <c r="B61" s="13"/>
      <c r="C61" s="25" t="str">
        <f t="shared" si="2"/>
        <v/>
      </c>
      <c r="D61" s="14"/>
      <c r="E61" s="14"/>
      <c r="F61" s="14" t="str">
        <f t="shared" si="0"/>
        <v/>
      </c>
      <c r="G61" s="14" t="str">
        <f>IF(F61&lt;&gt;"",IF($G$4="Recurso",IF(LEFT($G$5,1)="M",VLOOKUP($G$5,'Definición técnica de imagenes'!$A$3:$G$17,5,FALSE),IF($G$5="F1",'Definición técnica de imagenes'!$E$15,'Definición técnica de imagenes'!$F$13)),'Definición técnica de imagenes'!$E$16),"")</f>
        <v/>
      </c>
      <c r="H61" s="14" t="str">
        <f t="shared" si="1"/>
        <v/>
      </c>
      <c r="I61" s="14" t="str">
        <f>IF(OR(B61&lt;&gt;"",J61&lt;&gt;""),IF($G$4="Recurso",IF(LEFT($G$5,1)="M",IF(VLOOKUP($G$5,'Definición técnica de imagenes'!$A$3:$G$17,6,FALSE)=0,"",VLOOKUP($G$5,'Definición técnica de imagenes'!$A$3:$G$17,6,FALSE)),IF($G$5="F1","","")),'Definición técnica de imagenes'!$F$16),"")</f>
        <v/>
      </c>
      <c r="J61" s="14"/>
      <c r="K61" s="15"/>
    </row>
    <row r="62" spans="1:11" s="12" customFormat="1" ht="12" customHeight="1" x14ac:dyDescent="0.25">
      <c r="A62" s="13" t="str">
        <f t="shared" si="3"/>
        <v/>
      </c>
      <c r="B62" s="13"/>
      <c r="C62" s="25" t="str">
        <f t="shared" si="2"/>
        <v/>
      </c>
      <c r="D62" s="14"/>
      <c r="E62" s="14"/>
      <c r="F62" s="14" t="str">
        <f t="shared" si="0"/>
        <v/>
      </c>
      <c r="G62" s="14" t="str">
        <f>IF(F62&lt;&gt;"",IF($G$4="Recurso",IF(LEFT($G$5,1)="M",VLOOKUP($G$5,'Definición técnica de imagenes'!$A$3:$G$17,5,FALSE),IF($G$5="F1",'Definición técnica de imagenes'!$E$15,'Definición técnica de imagenes'!$F$13)),'Definición técnica de imagenes'!$E$16),"")</f>
        <v/>
      </c>
      <c r="H62" s="14" t="str">
        <f t="shared" si="1"/>
        <v/>
      </c>
      <c r="I62" s="14" t="str">
        <f>IF(OR(B62&lt;&gt;"",J62&lt;&gt;""),IF($G$4="Recurso",IF(LEFT($G$5,1)="M",IF(VLOOKUP($G$5,'Definición técnica de imagenes'!$A$3:$G$17,6,FALSE)=0,"",VLOOKUP($G$5,'Definición técnica de imagenes'!$A$3:$G$17,6,FALSE)),IF($G$5="F1","","")),'Definición técnica de imagenes'!$F$16),"")</f>
        <v/>
      </c>
      <c r="J62" s="14"/>
      <c r="K62" s="15"/>
    </row>
    <row r="63" spans="1:11" s="12" customFormat="1" ht="12" customHeight="1" x14ac:dyDescent="0.25">
      <c r="A63" s="13" t="str">
        <f t="shared" si="3"/>
        <v/>
      </c>
      <c r="B63" s="13"/>
      <c r="C63" s="25" t="str">
        <f t="shared" si="2"/>
        <v/>
      </c>
      <c r="D63" s="14"/>
      <c r="E63" s="14"/>
      <c r="F63" s="14" t="str">
        <f t="shared" si="0"/>
        <v/>
      </c>
      <c r="G63" s="14" t="str">
        <f>IF(F63&lt;&gt;"",IF($G$4="Recurso",IF(LEFT($G$5,1)="M",VLOOKUP($G$5,'Definición técnica de imagenes'!$A$3:$G$17,5,FALSE),IF($G$5="F1",'Definición técnica de imagenes'!$E$15,'Definición técnica de imagenes'!$F$13)),'Definición técnica de imagenes'!$E$16),"")</f>
        <v/>
      </c>
      <c r="H63" s="14" t="str">
        <f t="shared" si="1"/>
        <v/>
      </c>
      <c r="I63" s="14" t="str">
        <f>IF(OR(B63&lt;&gt;"",J63&lt;&gt;""),IF($G$4="Recurso",IF(LEFT($G$5,1)="M",IF(VLOOKUP($G$5,'Definición técnica de imagenes'!$A$3:$G$17,6,FALSE)=0,"",VLOOKUP($G$5,'Definición técnica de imagenes'!$A$3:$G$17,6,FALSE)),IF($G$5="F1","","")),'Definición técnica de imagenes'!$F$16),"")</f>
        <v/>
      </c>
      <c r="J63" s="14"/>
      <c r="K63" s="15"/>
    </row>
    <row r="64" spans="1:11" s="12" customFormat="1" ht="12" customHeight="1" x14ac:dyDescent="0.25">
      <c r="A64" s="13" t="str">
        <f t="shared" si="3"/>
        <v/>
      </c>
      <c r="B64" s="13"/>
      <c r="C64" s="25" t="str">
        <f t="shared" si="2"/>
        <v/>
      </c>
      <c r="D64" s="14"/>
      <c r="E64" s="14"/>
      <c r="F64" s="14" t="str">
        <f t="shared" si="0"/>
        <v/>
      </c>
      <c r="G64" s="14" t="str">
        <f>IF(F64&lt;&gt;"",IF($G$4="Recurso",IF(LEFT($G$5,1)="M",VLOOKUP($G$5,'Definición técnica de imagenes'!$A$3:$G$17,5,FALSE),IF($G$5="F1",'Definición técnica de imagenes'!$E$15,'Definición técnica de imagenes'!$F$13)),'Definición técnica de imagenes'!$E$16),"")</f>
        <v/>
      </c>
      <c r="H64" s="14" t="str">
        <f t="shared" si="1"/>
        <v/>
      </c>
      <c r="I64" s="14" t="str">
        <f>IF(OR(B64&lt;&gt;"",J64&lt;&gt;""),IF($G$4="Recurso",IF(LEFT($G$5,1)="M",IF(VLOOKUP($G$5,'Definición técnica de imagenes'!$A$3:$G$17,6,FALSE)=0,"",VLOOKUP($G$5,'Definición técnica de imagenes'!$A$3:$G$17,6,FALSE)),IF($G$5="F1","","")),'Definición técnica de imagenes'!$F$16),"")</f>
        <v/>
      </c>
      <c r="J64" s="14"/>
      <c r="K64" s="15"/>
    </row>
    <row r="65" spans="1:11" s="12" customFormat="1" ht="12" customHeight="1" x14ac:dyDescent="0.25">
      <c r="A65" s="13" t="str">
        <f t="shared" si="3"/>
        <v/>
      </c>
      <c r="B65" s="13"/>
      <c r="C65" s="25" t="str">
        <f t="shared" si="2"/>
        <v/>
      </c>
      <c r="D65" s="14"/>
      <c r="E65" s="14"/>
      <c r="F65" s="14" t="str">
        <f t="shared" si="0"/>
        <v/>
      </c>
      <c r="G65" s="14" t="str">
        <f>IF(F65&lt;&gt;"",IF($G$4="Recurso",IF(LEFT($G$5,1)="M",VLOOKUP($G$5,'Definición técnica de imagenes'!$A$3:$G$17,5,FALSE),IF($G$5="F1",'Definición técnica de imagenes'!$E$15,'Definición técnica de imagenes'!$F$13)),'Definición técnica de imagenes'!$E$16),"")</f>
        <v/>
      </c>
      <c r="H65" s="14" t="str">
        <f t="shared" si="1"/>
        <v/>
      </c>
      <c r="I65" s="14" t="str">
        <f>IF(OR(B65&lt;&gt;"",J65&lt;&gt;""),IF($G$4="Recurso",IF(LEFT($G$5,1)="M",IF(VLOOKUP($G$5,'Definición técnica de imagenes'!$A$3:$G$17,6,FALSE)=0,"",VLOOKUP($G$5,'Definición técnica de imagenes'!$A$3:$G$17,6,FALSE)),IF($G$5="F1","","")),'Definición técnica de imagenes'!$F$16),"")</f>
        <v/>
      </c>
      <c r="J65" s="14"/>
      <c r="K65" s="15"/>
    </row>
    <row r="66" spans="1:11" s="12" customFormat="1" ht="12" customHeight="1" x14ac:dyDescent="0.25">
      <c r="A66" s="13" t="str">
        <f t="shared" si="3"/>
        <v/>
      </c>
      <c r="B66" s="13"/>
      <c r="C66" s="25" t="str">
        <f t="shared" si="2"/>
        <v/>
      </c>
      <c r="D66" s="14"/>
      <c r="E66" s="14"/>
      <c r="F66" s="14" t="str">
        <f t="shared" si="0"/>
        <v/>
      </c>
      <c r="G66" s="14" t="str">
        <f>IF(F66&lt;&gt;"",IF($G$4="Recurso",IF(LEFT($G$5,1)="M",VLOOKUP($G$5,'Definición técnica de imagenes'!$A$3:$G$17,5,FALSE),IF($G$5="F1",'Definición técnica de imagenes'!$E$15,'Definición técnica de imagenes'!$F$13)),'Definición técnica de imagenes'!$E$16),"")</f>
        <v/>
      </c>
      <c r="H66" s="14" t="str">
        <f t="shared" si="1"/>
        <v/>
      </c>
      <c r="I66" s="14" t="str">
        <f>IF(OR(B66&lt;&gt;"",J66&lt;&gt;""),IF($G$4="Recurso",IF(LEFT($G$5,1)="M",IF(VLOOKUP($G$5,'Definición técnica de imagenes'!$A$3:$G$17,6,FALSE)=0,"",VLOOKUP($G$5,'Definición técnica de imagenes'!$A$3:$G$17,6,FALSE)),IF($G$5="F1","","")),'Definición técnica de imagenes'!$F$16),"")</f>
        <v/>
      </c>
      <c r="J66" s="14"/>
      <c r="K66" s="15"/>
    </row>
    <row r="67" spans="1:11" s="12" customFormat="1" ht="12" customHeight="1" x14ac:dyDescent="0.25">
      <c r="A67" s="13" t="str">
        <f t="shared" si="3"/>
        <v/>
      </c>
      <c r="B67" s="13"/>
      <c r="C67" s="25" t="str">
        <f t="shared" si="2"/>
        <v/>
      </c>
      <c r="D67" s="14"/>
      <c r="E67" s="14"/>
      <c r="F67" s="14" t="str">
        <f t="shared" si="0"/>
        <v/>
      </c>
      <c r="G67" s="14" t="str">
        <f>IF(F67&lt;&gt;"",IF($G$4="Recurso",IF(LEFT($G$5,1)="M",VLOOKUP($G$5,'Definición técnica de imagenes'!$A$3:$G$17,5,FALSE),IF($G$5="F1",'Definición técnica de imagenes'!$E$15,'Definición técnica de imagenes'!$F$13)),'Definición técnica de imagenes'!$E$16),"")</f>
        <v/>
      </c>
      <c r="H67" s="14" t="str">
        <f t="shared" si="1"/>
        <v/>
      </c>
      <c r="I67" s="14" t="str">
        <f>IF(OR(B67&lt;&gt;"",J67&lt;&gt;""),IF($G$4="Recurso",IF(LEFT($G$5,1)="M",IF(VLOOKUP($G$5,'Definición técnica de imagenes'!$A$3:$G$17,6,FALSE)=0,"",VLOOKUP($G$5,'Definición técnica de imagenes'!$A$3:$G$17,6,FALSE)),IF($G$5="F1","","")),'Definición técnica de imagenes'!$F$16),"")</f>
        <v/>
      </c>
      <c r="J67" s="14"/>
      <c r="K67" s="15"/>
    </row>
    <row r="68" spans="1:11" s="12" customFormat="1" ht="12" customHeight="1" x14ac:dyDescent="0.25">
      <c r="A68" s="13" t="str">
        <f t="shared" si="3"/>
        <v/>
      </c>
      <c r="B68" s="13"/>
      <c r="C68" s="25" t="str">
        <f t="shared" si="2"/>
        <v/>
      </c>
      <c r="D68" s="14"/>
      <c r="E68" s="14"/>
      <c r="F68" s="14" t="str">
        <f t="shared" si="0"/>
        <v/>
      </c>
      <c r="G68" s="14" t="str">
        <f>IF(F68&lt;&gt;"",IF($G$4="Recurso",IF(LEFT($G$5,1)="M",VLOOKUP($G$5,'Definición técnica de imagenes'!$A$3:$G$17,5,FALSE),IF($G$5="F1",'Definición técnica de imagenes'!$E$15,'Definición técnica de imagenes'!$F$13)),'Definición técnica de imagenes'!$E$16),"")</f>
        <v/>
      </c>
      <c r="H68" s="14" t="str">
        <f t="shared" si="1"/>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t="str">
        <f t="shared" si="3"/>
        <v/>
      </c>
      <c r="B69" s="13"/>
      <c r="C69" s="25" t="str">
        <f t="shared" si="2"/>
        <v/>
      </c>
      <c r="D69" s="14"/>
      <c r="E69" s="14"/>
      <c r="F69" s="14" t="str">
        <f t="shared" si="0"/>
        <v/>
      </c>
      <c r="G69" s="14" t="str">
        <f>IF(F69&lt;&gt;"",IF($G$4="Recurso",IF(LEFT($G$5,1)="M",VLOOKUP($G$5,'Definición técnica de imagenes'!$A$3:$G$17,5,FALSE),IF($G$5="F1",'Definición técnica de imagenes'!$E$15,'Definición técnica de imagenes'!$F$13)),'Definición técnica de imagenes'!$E$16),"")</f>
        <v/>
      </c>
      <c r="H69" s="14" t="str">
        <f t="shared" si="1"/>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t="str">
        <f t="shared" si="3"/>
        <v/>
      </c>
      <c r="B70" s="13"/>
      <c r="C70" s="25" t="str">
        <f t="shared" si="2"/>
        <v/>
      </c>
      <c r="D70" s="14"/>
      <c r="E70" s="14"/>
      <c r="F70" s="14" t="str">
        <f t="shared" si="0"/>
        <v/>
      </c>
      <c r="G70" s="14" t="str">
        <f>IF(F70&lt;&gt;"",IF($G$4="Recurso",IF(LEFT($G$5,1)="M",VLOOKUP($G$5,'Definición técnica de imagenes'!$A$3:$G$17,5,FALSE),IF($G$5="F1",'Definición técnica de imagenes'!$E$15,'Definición técnica de imagenes'!$F$13)),'Definición técnica de imagenes'!$E$16),"")</f>
        <v/>
      </c>
      <c r="H70" s="14" t="str">
        <f t="shared" si="1"/>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t="str">
        <f t="shared" si="3"/>
        <v/>
      </c>
      <c r="B71" s="13"/>
      <c r="C71" s="25" t="str">
        <f t="shared" si="2"/>
        <v/>
      </c>
      <c r="D71" s="14"/>
      <c r="E71" s="14"/>
      <c r="F71" s="14" t="str">
        <f t="shared" si="0"/>
        <v/>
      </c>
      <c r="G71" s="14" t="str">
        <f>IF(F71&lt;&gt;"",IF($G$4="Recurso",IF(LEFT($G$5,1)="M",VLOOKUP($G$5,'Definición técnica de imagenes'!$A$3:$G$17,5,FALSE),IF($G$5="F1",'Definición técnica de imagenes'!$E$15,'Definición técnica de imagenes'!$F$13)),'Definición técnica de imagenes'!$E$16),"")</f>
        <v/>
      </c>
      <c r="H71" s="14" t="str">
        <f t="shared" si="1"/>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t="str">
        <f t="shared" si="3"/>
        <v/>
      </c>
      <c r="B72" s="13"/>
      <c r="C72" s="25" t="str">
        <f t="shared" si="2"/>
        <v/>
      </c>
      <c r="D72" s="14"/>
      <c r="E72" s="14"/>
      <c r="F72" s="14" t="str">
        <f t="shared" si="0"/>
        <v/>
      </c>
      <c r="G72" s="14" t="str">
        <f>IF(F72&lt;&gt;"",IF($G$4="Recurso",IF(LEFT($G$5,1)="M",VLOOKUP($G$5,'Definición técnica de imagenes'!$A$3:$G$17,5,FALSE),IF($G$5="F1",'Definición técnica de imagenes'!$E$15,'Definición técnica de imagenes'!$F$13)),'Definición técnica de imagenes'!$E$16),"")</f>
        <v/>
      </c>
      <c r="H72" s="14" t="str">
        <f t="shared" si="1"/>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t="str">
        <f t="shared" si="3"/>
        <v/>
      </c>
      <c r="B73" s="13"/>
      <c r="C73" s="25" t="str">
        <f t="shared" si="2"/>
        <v/>
      </c>
      <c r="D73" s="14"/>
      <c r="E73" s="14"/>
      <c r="F73" s="14" t="str">
        <f t="shared" si="0"/>
        <v/>
      </c>
      <c r="G73" s="14" t="str">
        <f>IF(F73&lt;&gt;"",IF($G$4="Recurso",IF(LEFT($G$5,1)="M",VLOOKUP($G$5,'Definición técnica de imagenes'!$A$3:$G$17,5,FALSE),IF($G$5="F1",'Definición técnica de imagenes'!$E$15,'Definición técnica de imagenes'!$F$13)),'Definición técnica de imagenes'!$E$16),"")</f>
        <v/>
      </c>
      <c r="H73" s="14" t="str">
        <f t="shared" si="1"/>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t="str">
        <f t="shared" si="3"/>
        <v/>
      </c>
      <c r="B74" s="13"/>
      <c r="C74" s="25" t="str">
        <f t="shared" si="2"/>
        <v/>
      </c>
      <c r="D74" s="14"/>
      <c r="E74" s="14"/>
      <c r="F74" s="14" t="str">
        <f t="shared" si="0"/>
        <v/>
      </c>
      <c r="G74" s="14" t="str">
        <f>IF(F74&lt;&gt;"",IF($G$4="Recurso",IF(LEFT($G$5,1)="M",VLOOKUP($G$5,'Definición técnica de imagenes'!$A$3:$G$17,5,FALSE),IF($G$5="F1",'Definición técnica de imagenes'!$E$15,'Definición técnica de imagenes'!$F$13)),'Definición técnica de imagenes'!$E$16),"")</f>
        <v/>
      </c>
      <c r="H74" s="14" t="str">
        <f t="shared" si="1"/>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t="str">
        <f t="shared" si="3"/>
        <v/>
      </c>
      <c r="B75" s="13"/>
      <c r="C75" s="25" t="str">
        <f t="shared" ref="C75:C108" si="4">IF(OR(B75&lt;&gt;"",J75&lt;&gt;""),IF($G$4="Recurso",CONCATENATE($G$4," ",$G$5),$G$4),"")</f>
        <v/>
      </c>
      <c r="D75" s="14"/>
      <c r="E75" s="14"/>
      <c r="F75" s="14" t="str">
        <f t="shared" ref="F75:F108" si="5">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6">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t="str">
        <f t="shared" si="3"/>
        <v/>
      </c>
      <c r="B76" s="13"/>
      <c r="C76" s="25" t="str">
        <f t="shared" si="4"/>
        <v/>
      </c>
      <c r="D76" s="14"/>
      <c r="E76" s="14"/>
      <c r="F76" s="14" t="str">
        <f t="shared" si="5"/>
        <v/>
      </c>
      <c r="G76" s="14" t="str">
        <f>IF(F76&lt;&gt;"",IF($G$4="Recurso",IF(LEFT($G$5,1)="M",VLOOKUP($G$5,'Definición técnica de imagenes'!$A$3:$G$17,5,FALSE),IF($G$5="F1",'Definición técnica de imagenes'!$E$15,'Definición técnica de imagenes'!$F$13)),'Definición técnica de imagenes'!$E$16),"")</f>
        <v/>
      </c>
      <c r="H76" s="14" t="str">
        <f t="shared" si="6"/>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t="str">
        <f t="shared" si="3"/>
        <v/>
      </c>
      <c r="B77" s="13"/>
      <c r="C77" s="25" t="str">
        <f t="shared" si="4"/>
        <v/>
      </c>
      <c r="D77" s="14"/>
      <c r="E77" s="14"/>
      <c r="F77" s="14" t="str">
        <f t="shared" si="5"/>
        <v/>
      </c>
      <c r="G77" s="14" t="str">
        <f>IF(F77&lt;&gt;"",IF($G$4="Recurso",IF(LEFT($G$5,1)="M",VLOOKUP($G$5,'Definición técnica de imagenes'!$A$3:$G$17,5,FALSE),IF($G$5="F1",'Definición técnica de imagenes'!$E$15,'Definición técnica de imagenes'!$F$13)),'Definición técnica de imagenes'!$E$16),"")</f>
        <v/>
      </c>
      <c r="H77" s="14" t="str">
        <f t="shared" si="6"/>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t="str">
        <f t="shared" si="3"/>
        <v/>
      </c>
      <c r="B78" s="13"/>
      <c r="C78" s="25" t="str">
        <f t="shared" si="4"/>
        <v/>
      </c>
      <c r="D78" s="14"/>
      <c r="E78" s="14"/>
      <c r="F78" s="14" t="str">
        <f t="shared" si="5"/>
        <v/>
      </c>
      <c r="G78" s="14" t="str">
        <f>IF(F78&lt;&gt;"",IF($G$4="Recurso",IF(LEFT($G$5,1)="M",VLOOKUP($G$5,'Definición técnica de imagenes'!$A$3:$G$17,5,FALSE),IF($G$5="F1",'Definición técnica de imagenes'!$E$15,'Definición técnica de imagenes'!$F$13)),'Definición técnica de imagenes'!$E$16),"")</f>
        <v/>
      </c>
      <c r="H78" s="14" t="str">
        <f t="shared" si="6"/>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t="str">
        <f t="shared" si="3"/>
        <v/>
      </c>
      <c r="B79" s="13"/>
      <c r="C79" s="25" t="str">
        <f t="shared" si="4"/>
        <v/>
      </c>
      <c r="D79" s="14"/>
      <c r="E79" s="14"/>
      <c r="F79" s="14" t="str">
        <f t="shared" si="5"/>
        <v/>
      </c>
      <c r="G79" s="14" t="str">
        <f>IF(F79&lt;&gt;"",IF($G$4="Recurso",IF(LEFT($G$5,1)="M",VLOOKUP($G$5,'Definición técnica de imagenes'!$A$3:$G$17,5,FALSE),IF($G$5="F1",'Definición técnica de imagenes'!$E$15,'Definición técnica de imagenes'!$F$13)),'Definición técnica de imagenes'!$E$16),"")</f>
        <v/>
      </c>
      <c r="H79" s="14" t="str">
        <f t="shared" si="6"/>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t="str">
        <f t="shared" si="3"/>
        <v/>
      </c>
      <c r="B80" s="13"/>
      <c r="C80" s="25" t="str">
        <f t="shared" si="4"/>
        <v/>
      </c>
      <c r="D80" s="14"/>
      <c r="E80" s="14"/>
      <c r="F80" s="14" t="str">
        <f t="shared" si="5"/>
        <v/>
      </c>
      <c r="G80" s="14" t="str">
        <f>IF(F80&lt;&gt;"",IF($G$4="Recurso",IF(LEFT($G$5,1)="M",VLOOKUP($G$5,'Definición técnica de imagenes'!$A$3:$G$17,5,FALSE),IF($G$5="F1",'Definición técnica de imagenes'!$E$15,'Definición técnica de imagenes'!$F$13)),'Definición técnica de imagenes'!$E$16),"")</f>
        <v/>
      </c>
      <c r="H80" s="14" t="str">
        <f t="shared" si="6"/>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t="str">
        <f t="shared" si="3"/>
        <v/>
      </c>
      <c r="B81" s="13"/>
      <c r="C81" s="25" t="str">
        <f t="shared" si="4"/>
        <v/>
      </c>
      <c r="D81" s="14"/>
      <c r="E81" s="14"/>
      <c r="F81" s="14" t="str">
        <f t="shared" si="5"/>
        <v/>
      </c>
      <c r="G81" s="14" t="str">
        <f>IF(F81&lt;&gt;"",IF($G$4="Recurso",IF(LEFT($G$5,1)="M",VLOOKUP($G$5,'Definición técnica de imagenes'!$A$3:$G$17,5,FALSE),IF($G$5="F1",'Definición técnica de imagenes'!$E$15,'Definición técnica de imagenes'!$F$13)),'Definición técnica de imagenes'!$E$16),"")</f>
        <v/>
      </c>
      <c r="H81" s="14" t="str">
        <f t="shared" si="6"/>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t="str">
        <f t="shared" si="3"/>
        <v/>
      </c>
      <c r="B82" s="13"/>
      <c r="C82" s="25" t="str">
        <f t="shared" si="4"/>
        <v/>
      </c>
      <c r="D82" s="14"/>
      <c r="E82" s="14"/>
      <c r="F82" s="14" t="str">
        <f t="shared" si="5"/>
        <v/>
      </c>
      <c r="G82" s="14" t="str">
        <f>IF(F82&lt;&gt;"",IF($G$4="Recurso",IF(LEFT($G$5,1)="M",VLOOKUP($G$5,'Definición técnica de imagenes'!$A$3:$G$17,5,FALSE),IF($G$5="F1",'Definición técnica de imagenes'!$E$15,'Definición técnica de imagenes'!$F$13)),'Definición técnica de imagenes'!$E$16),"")</f>
        <v/>
      </c>
      <c r="H82" s="14" t="str">
        <f t="shared" si="6"/>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t="str">
        <f t="shared" si="3"/>
        <v/>
      </c>
      <c r="B83" s="13"/>
      <c r="C83" s="25" t="str">
        <f t="shared" si="4"/>
        <v/>
      </c>
      <c r="D83" s="14"/>
      <c r="E83" s="14"/>
      <c r="F83" s="14" t="str">
        <f t="shared" si="5"/>
        <v/>
      </c>
      <c r="G83" s="14" t="str">
        <f>IF(F83&lt;&gt;"",IF($G$4="Recurso",IF(LEFT($G$5,1)="M",VLOOKUP($G$5,'Definición técnica de imagenes'!$A$3:$G$17,5,FALSE),IF($G$5="F1",'Definición técnica de imagenes'!$E$15,'Definición técnica de imagenes'!$F$13)),'Definición técnica de imagenes'!$E$16),"")</f>
        <v/>
      </c>
      <c r="H83" s="14" t="str">
        <f t="shared" si="6"/>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t="str">
        <f t="shared" ref="A84:A108" si="7">IF(OR(B84&lt;&gt;"",J84&lt;&gt;""),CONCATENATE(LEFT(A83,3),IF(MID(A83,4,2)+1&lt;10,CONCATENATE("0",MID(A83,4,2)+1),MID(A83,4,2)+1)),"")</f>
        <v/>
      </c>
      <c r="B84" s="13"/>
      <c r="C84" s="25" t="str">
        <f t="shared" si="4"/>
        <v/>
      </c>
      <c r="D84" s="14"/>
      <c r="E84" s="14"/>
      <c r="F84" s="14" t="str">
        <f t="shared" si="5"/>
        <v/>
      </c>
      <c r="G84" s="14" t="str">
        <f>IF(F84&lt;&gt;"",IF($G$4="Recurso",IF(LEFT($G$5,1)="M",VLOOKUP($G$5,'Definición técnica de imagenes'!$A$3:$G$17,5,FALSE),IF($G$5="F1",'Definición técnica de imagenes'!$E$15,'Definición técnica de imagenes'!$F$13)),'Definición técnica de imagenes'!$E$16),"")</f>
        <v/>
      </c>
      <c r="H84" s="14" t="str">
        <f t="shared" si="6"/>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t="str">
        <f t="shared" si="7"/>
        <v/>
      </c>
      <c r="B85" s="13"/>
      <c r="C85" s="25" t="str">
        <f t="shared" si="4"/>
        <v/>
      </c>
      <c r="D85" s="14"/>
      <c r="E85" s="14"/>
      <c r="F85" s="14" t="str">
        <f t="shared" si="5"/>
        <v/>
      </c>
      <c r="G85" s="14" t="str">
        <f>IF(F85&lt;&gt;"",IF($G$4="Recurso",IF(LEFT($G$5,1)="M",VLOOKUP($G$5,'Definición técnica de imagenes'!$A$3:$G$17,5,FALSE),IF($G$5="F1",'Definición técnica de imagenes'!$E$15,'Definición técnica de imagenes'!$F$13)),'Definición técnica de imagenes'!$E$16),"")</f>
        <v/>
      </c>
      <c r="H85" s="14" t="str">
        <f t="shared" si="6"/>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t="str">
        <f t="shared" si="7"/>
        <v/>
      </c>
      <c r="B86" s="13"/>
      <c r="C86" s="25" t="str">
        <f t="shared" si="4"/>
        <v/>
      </c>
      <c r="D86" s="14"/>
      <c r="E86" s="14"/>
      <c r="F86" s="14" t="str">
        <f t="shared" si="5"/>
        <v/>
      </c>
      <c r="G86" s="14" t="str">
        <f>IF(F86&lt;&gt;"",IF($G$4="Recurso",IF(LEFT($G$5,1)="M",VLOOKUP($G$5,'Definición técnica de imagenes'!$A$3:$G$17,5,FALSE),IF($G$5="F1",'Definición técnica de imagenes'!$E$15,'Definición técnica de imagenes'!$F$13)),'Definición técnica de imagenes'!$E$16),"")</f>
        <v/>
      </c>
      <c r="H86" s="14" t="str">
        <f t="shared" si="6"/>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t="str">
        <f t="shared" si="7"/>
        <v/>
      </c>
      <c r="B87" s="13"/>
      <c r="C87" s="25" t="str">
        <f t="shared" si="4"/>
        <v/>
      </c>
      <c r="D87" s="14"/>
      <c r="E87" s="14"/>
      <c r="F87" s="14" t="str">
        <f t="shared" si="5"/>
        <v/>
      </c>
      <c r="G87" s="14" t="str">
        <f>IF(F87&lt;&gt;"",IF($G$4="Recurso",IF(LEFT($G$5,1)="M",VLOOKUP($G$5,'Definición técnica de imagenes'!$A$3:$G$17,5,FALSE),IF($G$5="F1",'Definición técnica de imagenes'!$E$15,'Definición técnica de imagenes'!$F$13)),'Definición técnica de imagenes'!$E$16),"")</f>
        <v/>
      </c>
      <c r="H87" s="14" t="str">
        <f t="shared" si="6"/>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t="str">
        <f t="shared" si="7"/>
        <v/>
      </c>
      <c r="B88" s="13"/>
      <c r="C88" s="25" t="str">
        <f t="shared" si="4"/>
        <v/>
      </c>
      <c r="D88" s="14"/>
      <c r="E88" s="14"/>
      <c r="F88" s="14" t="str">
        <f t="shared" si="5"/>
        <v/>
      </c>
      <c r="G88" s="14" t="str">
        <f>IF(F88&lt;&gt;"",IF($G$4="Recurso",IF(LEFT($G$5,1)="M",VLOOKUP($G$5,'Definición técnica de imagenes'!$A$3:$G$17,5,FALSE),IF($G$5="F1",'Definición técnica de imagenes'!$E$15,'Definición técnica de imagenes'!$F$13)),'Definición técnica de imagenes'!$E$16),"")</f>
        <v/>
      </c>
      <c r="H88" s="14" t="str">
        <f t="shared" si="6"/>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t="str">
        <f t="shared" si="7"/>
        <v/>
      </c>
      <c r="B89" s="13"/>
      <c r="C89" s="25" t="str">
        <f t="shared" si="4"/>
        <v/>
      </c>
      <c r="D89" s="14"/>
      <c r="E89" s="14"/>
      <c r="F89" s="14" t="str">
        <f t="shared" si="5"/>
        <v/>
      </c>
      <c r="G89" s="14" t="str">
        <f>IF(F89&lt;&gt;"",IF($G$4="Recurso",IF(LEFT($G$5,1)="M",VLOOKUP($G$5,'Definición técnica de imagenes'!$A$3:$G$17,5,FALSE),IF($G$5="F1",'Definición técnica de imagenes'!$E$15,'Definición técnica de imagenes'!$F$13)),'Definición técnica de imagenes'!$E$16),"")</f>
        <v/>
      </c>
      <c r="H89" s="14" t="str">
        <f t="shared" si="6"/>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t="str">
        <f t="shared" si="7"/>
        <v/>
      </c>
      <c r="B90" s="13"/>
      <c r="C90" s="25" t="str">
        <f t="shared" si="4"/>
        <v/>
      </c>
      <c r="D90" s="14"/>
      <c r="E90" s="14"/>
      <c r="F90" s="14" t="str">
        <f t="shared" si="5"/>
        <v/>
      </c>
      <c r="G90" s="14" t="str">
        <f>IF(F90&lt;&gt;"",IF($G$4="Recurso",IF(LEFT($G$5,1)="M",VLOOKUP($G$5,'Definición técnica de imagenes'!$A$3:$G$17,5,FALSE),IF($G$5="F1",'Definición técnica de imagenes'!$E$15,'Definición técnica de imagenes'!$F$13)),'Definición técnica de imagenes'!$E$16),"")</f>
        <v/>
      </c>
      <c r="H90" s="14" t="str">
        <f t="shared" si="6"/>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t="str">
        <f t="shared" si="7"/>
        <v/>
      </c>
      <c r="B91" s="13"/>
      <c r="C91" s="25" t="str">
        <f t="shared" si="4"/>
        <v/>
      </c>
      <c r="D91" s="14"/>
      <c r="E91" s="14"/>
      <c r="F91" s="14" t="str">
        <f t="shared" si="5"/>
        <v/>
      </c>
      <c r="G91" s="14" t="str">
        <f>IF(F91&lt;&gt;"",IF($G$4="Recurso",IF(LEFT($G$5,1)="M",VLOOKUP($G$5,'Definición técnica de imagenes'!$A$3:$G$17,5,FALSE),IF($G$5="F1",'Definición técnica de imagenes'!$E$15,'Definición técnica de imagenes'!$F$13)),'Definición técnica de imagenes'!$E$16),"")</f>
        <v/>
      </c>
      <c r="H91" s="14" t="str">
        <f t="shared" si="6"/>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t="str">
        <f t="shared" si="7"/>
        <v/>
      </c>
      <c r="B92" s="13"/>
      <c r="C92" s="25" t="str">
        <f t="shared" si="4"/>
        <v/>
      </c>
      <c r="D92" s="14"/>
      <c r="E92" s="14"/>
      <c r="F92" s="14" t="str">
        <f t="shared" si="5"/>
        <v/>
      </c>
      <c r="G92" s="14" t="str">
        <f>IF(F92&lt;&gt;"",IF($G$4="Recurso",IF(LEFT($G$5,1)="M",VLOOKUP($G$5,'Definición técnica de imagenes'!$A$3:$G$17,5,FALSE),IF($G$5="F1",'Definición técnica de imagenes'!$E$15,'Definición técnica de imagenes'!$F$13)),'Definición técnica de imagenes'!$E$16),"")</f>
        <v/>
      </c>
      <c r="H92" s="14" t="str">
        <f t="shared" si="6"/>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t="str">
        <f t="shared" si="7"/>
        <v/>
      </c>
      <c r="B93" s="13"/>
      <c r="C93" s="25" t="str">
        <f t="shared" si="4"/>
        <v/>
      </c>
      <c r="D93" s="14"/>
      <c r="E93" s="14"/>
      <c r="F93" s="14" t="str">
        <f t="shared" si="5"/>
        <v/>
      </c>
      <c r="G93" s="14" t="str">
        <f>IF(F93&lt;&gt;"",IF($G$4="Recurso",IF(LEFT($G$5,1)="M",VLOOKUP($G$5,'Definición técnica de imagenes'!$A$3:$G$17,5,FALSE),IF($G$5="F1",'Definición técnica de imagenes'!$E$15,'Definición técnica de imagenes'!$F$13)),'Definición técnica de imagenes'!$E$16),"")</f>
        <v/>
      </c>
      <c r="H93" s="14" t="str">
        <f t="shared" si="6"/>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t="str">
        <f t="shared" si="7"/>
        <v/>
      </c>
      <c r="B94" s="13"/>
      <c r="C94" s="25" t="str">
        <f t="shared" si="4"/>
        <v/>
      </c>
      <c r="D94" s="14"/>
      <c r="E94" s="14"/>
      <c r="F94" s="14" t="str">
        <f t="shared" si="5"/>
        <v/>
      </c>
      <c r="G94" s="14" t="str">
        <f>IF(F94&lt;&gt;"",IF($G$4="Recurso",IF(LEFT($G$5,1)="M",VLOOKUP($G$5,'Definición técnica de imagenes'!$A$3:$G$17,5,FALSE),IF($G$5="F1",'Definición técnica de imagenes'!$E$15,'Definición técnica de imagenes'!$F$13)),'Definición técnica de imagenes'!$E$16),"")</f>
        <v/>
      </c>
      <c r="H94" s="14" t="str">
        <f t="shared" si="6"/>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t="str">
        <f t="shared" si="7"/>
        <v/>
      </c>
      <c r="B95" s="13"/>
      <c r="C95" s="25" t="str">
        <f t="shared" si="4"/>
        <v/>
      </c>
      <c r="D95" s="14"/>
      <c r="E95" s="14"/>
      <c r="F95" s="14" t="str">
        <f t="shared" si="5"/>
        <v/>
      </c>
      <c r="G95" s="14" t="str">
        <f>IF(F95&lt;&gt;"",IF($G$4="Recurso",IF(LEFT($G$5,1)="M",VLOOKUP($G$5,'Definición técnica de imagenes'!$A$3:$G$17,5,FALSE),IF($G$5="F1",'Definición técnica de imagenes'!$E$15,'Definición técnica de imagenes'!$F$13)),'Definición técnica de imagenes'!$E$16),"")</f>
        <v/>
      </c>
      <c r="H95" s="14" t="str">
        <f t="shared" si="6"/>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t="str">
        <f t="shared" si="7"/>
        <v/>
      </c>
      <c r="B96" s="13"/>
      <c r="C96" s="25" t="str">
        <f t="shared" si="4"/>
        <v/>
      </c>
      <c r="D96" s="14"/>
      <c r="E96" s="14"/>
      <c r="F96" s="14" t="str">
        <f t="shared" si="5"/>
        <v/>
      </c>
      <c r="G96" s="14" t="str">
        <f>IF(F96&lt;&gt;"",IF($G$4="Recurso",IF(LEFT($G$5,1)="M",VLOOKUP($G$5,'Definición técnica de imagenes'!$A$3:$G$17,5,FALSE),IF($G$5="F1",'Definición técnica de imagenes'!$E$15,'Definición técnica de imagenes'!$F$13)),'Definición técnica de imagenes'!$E$16),"")</f>
        <v/>
      </c>
      <c r="H96" s="14" t="str">
        <f t="shared" si="6"/>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t="str">
        <f t="shared" si="7"/>
        <v/>
      </c>
      <c r="B97" s="13"/>
      <c r="C97" s="25" t="str">
        <f t="shared" si="4"/>
        <v/>
      </c>
      <c r="D97" s="14"/>
      <c r="E97" s="14"/>
      <c r="F97" s="14" t="str">
        <f t="shared" si="5"/>
        <v/>
      </c>
      <c r="G97" s="14" t="str">
        <f>IF(F97&lt;&gt;"",IF($G$4="Recurso",IF(LEFT($G$5,1)="M",VLOOKUP($G$5,'Definición técnica de imagenes'!$A$3:$G$17,5,FALSE),IF($G$5="F1",'Definición técnica de imagenes'!$E$15,'Definición técnica de imagenes'!$F$13)),'Definición técnica de imagenes'!$E$16),"")</f>
        <v/>
      </c>
      <c r="H97" s="14" t="str">
        <f t="shared" si="6"/>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t="str">
        <f t="shared" si="7"/>
        <v/>
      </c>
      <c r="B98" s="13"/>
      <c r="C98" s="25" t="str">
        <f t="shared" si="4"/>
        <v/>
      </c>
      <c r="D98" s="14"/>
      <c r="E98" s="14"/>
      <c r="F98" s="14" t="str">
        <f t="shared" si="5"/>
        <v/>
      </c>
      <c r="G98" s="14" t="str">
        <f>IF(F98&lt;&gt;"",IF($G$4="Recurso",IF(LEFT($G$5,1)="M",VLOOKUP($G$5,'Definición técnica de imagenes'!$A$3:$G$17,5,FALSE),IF($G$5="F1",'Definición técnica de imagenes'!$E$15,'Definición técnica de imagenes'!$F$13)),'Definición técnica de imagenes'!$E$16),"")</f>
        <v/>
      </c>
      <c r="H98" s="14" t="str">
        <f t="shared" si="6"/>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t="str">
        <f t="shared" si="7"/>
        <v/>
      </c>
      <c r="B99" s="13"/>
      <c r="C99" s="25" t="str">
        <f t="shared" si="4"/>
        <v/>
      </c>
      <c r="D99" s="14"/>
      <c r="E99" s="14"/>
      <c r="F99" s="14" t="str">
        <f t="shared" si="5"/>
        <v/>
      </c>
      <c r="G99" s="14" t="str">
        <f>IF(F99&lt;&gt;"",IF($G$4="Recurso",IF(LEFT($G$5,1)="M",VLOOKUP($G$5,'Definición técnica de imagenes'!$A$3:$G$17,5,FALSE),IF($G$5="F1",'Definición técnica de imagenes'!$E$15,'Definición técnica de imagenes'!$F$13)),'Definición técnica de imagenes'!$E$16),"")</f>
        <v/>
      </c>
      <c r="H99" s="14" t="str">
        <f t="shared" si="6"/>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t="str">
        <f t="shared" si="7"/>
        <v/>
      </c>
      <c r="B100" s="13"/>
      <c r="C100" s="25" t="str">
        <f t="shared" si="4"/>
        <v/>
      </c>
      <c r="D100" s="14"/>
      <c r="E100" s="14"/>
      <c r="F100" s="14" t="str">
        <f t="shared" si="5"/>
        <v/>
      </c>
      <c r="G100" s="14" t="str">
        <f>IF(F100&lt;&gt;"",IF($G$4="Recurso",IF(LEFT($G$5,1)="M",VLOOKUP($G$5,'Definición técnica de imagenes'!$A$3:$G$17,5,FALSE),IF($G$5="F1",'Definición técnica de imagenes'!$E$15,'Definición técnica de imagenes'!$F$13)),'Definición técnica de imagenes'!$E$16),"")</f>
        <v/>
      </c>
      <c r="H100" s="14" t="str">
        <f t="shared" si="6"/>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t="str">
        <f t="shared" si="7"/>
        <v/>
      </c>
      <c r="B101" s="13"/>
      <c r="C101" s="25" t="str">
        <f t="shared" si="4"/>
        <v/>
      </c>
      <c r="D101" s="14"/>
      <c r="E101" s="14"/>
      <c r="F101" s="14" t="str">
        <f t="shared" si="5"/>
        <v/>
      </c>
      <c r="G101" s="14" t="str">
        <f>IF(F101&lt;&gt;"",IF($G$4="Recurso",IF(LEFT($G$5,1)="M",VLOOKUP($G$5,'Definición técnica de imagenes'!$A$3:$G$17,5,FALSE),IF($G$5="F1",'Definición técnica de imagenes'!$E$15,'Definición técnica de imagenes'!$F$13)),'Definición técnica de imagenes'!$E$16),"")</f>
        <v/>
      </c>
      <c r="H101" s="14" t="str">
        <f t="shared" si="6"/>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t="str">
        <f t="shared" si="7"/>
        <v/>
      </c>
      <c r="B102" s="13"/>
      <c r="C102" s="25" t="str">
        <f t="shared" si="4"/>
        <v/>
      </c>
      <c r="D102" s="14"/>
      <c r="E102" s="14"/>
      <c r="F102" s="14" t="str">
        <f t="shared" si="5"/>
        <v/>
      </c>
      <c r="G102" s="14" t="str">
        <f>IF(F102&lt;&gt;"",IF($G$4="Recurso",IF(LEFT($G$5,1)="M",VLOOKUP($G$5,'Definición técnica de imagenes'!$A$3:$G$17,5,FALSE),IF($G$5="F1",'Definición técnica de imagenes'!$E$15,'Definición técnica de imagenes'!$F$13)),'Definición técnica de imagenes'!$E$16),"")</f>
        <v/>
      </c>
      <c r="H102" s="14" t="str">
        <f t="shared" si="6"/>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t="str">
        <f t="shared" si="7"/>
        <v/>
      </c>
      <c r="B103" s="13"/>
      <c r="C103" s="25" t="str">
        <f t="shared" si="4"/>
        <v/>
      </c>
      <c r="D103" s="14"/>
      <c r="E103" s="14"/>
      <c r="F103" s="14" t="str">
        <f t="shared" si="5"/>
        <v/>
      </c>
      <c r="G103" s="14" t="str">
        <f>IF(F103&lt;&gt;"",IF($G$4="Recurso",IF(LEFT($G$5,1)="M",VLOOKUP($G$5,'Definición técnica de imagenes'!$A$3:$G$17,5,FALSE),IF($G$5="F1",'Definición técnica de imagenes'!$E$15,'Definición técnica de imagenes'!$F$13)),'Definición técnica de imagenes'!$E$16),"")</f>
        <v/>
      </c>
      <c r="H103" s="14" t="str">
        <f t="shared" si="6"/>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t="str">
        <f t="shared" si="7"/>
        <v/>
      </c>
      <c r="B104" s="13"/>
      <c r="C104" s="25" t="str">
        <f t="shared" si="4"/>
        <v/>
      </c>
      <c r="D104" s="14"/>
      <c r="E104" s="14"/>
      <c r="F104" s="14" t="str">
        <f t="shared" si="5"/>
        <v/>
      </c>
      <c r="G104" s="14" t="str">
        <f>IF(F104&lt;&gt;"",IF($G$4="Recurso",IF(LEFT($G$5,1)="M",VLOOKUP($G$5,'Definición técnica de imagenes'!$A$3:$G$17,5,FALSE),IF($G$5="F1",'Definición técnica de imagenes'!$E$15,'Definición técnica de imagenes'!$F$13)),'Definición técnica de imagenes'!$E$16),"")</f>
        <v/>
      </c>
      <c r="H104" s="14" t="str">
        <f t="shared" si="6"/>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t="str">
        <f t="shared" si="7"/>
        <v/>
      </c>
      <c r="B105" s="13"/>
      <c r="C105" s="25" t="str">
        <f t="shared" si="4"/>
        <v/>
      </c>
      <c r="D105" s="14"/>
      <c r="E105" s="14"/>
      <c r="F105" s="14" t="str">
        <f t="shared" si="5"/>
        <v/>
      </c>
      <c r="G105" s="14" t="str">
        <f>IF(F105&lt;&gt;"",IF($G$4="Recurso",IF(LEFT($G$5,1)="M",VLOOKUP($G$5,'Definición técnica de imagenes'!$A$3:$G$17,5,FALSE),IF($G$5="F1",'Definición técnica de imagenes'!$E$15,'Definición técnica de imagenes'!$F$13)),'Definición técnica de imagenes'!$E$16),"")</f>
        <v/>
      </c>
      <c r="H105" s="14" t="str">
        <f t="shared" si="6"/>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t="str">
        <f t="shared" si="7"/>
        <v/>
      </c>
      <c r="B106" s="13"/>
      <c r="C106" s="25" t="str">
        <f t="shared" si="4"/>
        <v/>
      </c>
      <c r="D106" s="14"/>
      <c r="E106" s="14"/>
      <c r="F106" s="14" t="str">
        <f t="shared" si="5"/>
        <v/>
      </c>
      <c r="G106" s="14" t="str">
        <f>IF(F106&lt;&gt;"",IF($G$4="Recurso",IF(LEFT($G$5,1)="M",VLOOKUP($G$5,'Definición técnica de imagenes'!$A$3:$G$17,5,FALSE),IF($G$5="F1",'Definición técnica de imagenes'!$E$15,'Definición técnica de imagenes'!$F$13)),'Definición técnica de imagenes'!$E$16),"")</f>
        <v/>
      </c>
      <c r="H106" s="14" t="str">
        <f t="shared" si="6"/>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t="str">
        <f t="shared" si="7"/>
        <v/>
      </c>
      <c r="B107" s="13"/>
      <c r="C107" s="25" t="str">
        <f t="shared" si="4"/>
        <v/>
      </c>
      <c r="D107" s="14"/>
      <c r="E107" s="14"/>
      <c r="F107" s="14" t="str">
        <f t="shared" si="5"/>
        <v/>
      </c>
      <c r="G107" s="14" t="str">
        <f>IF(F107&lt;&gt;"",IF($G$4="Recurso",IF(LEFT($G$5,1)="M",VLOOKUP($G$5,'Definición técnica de imagenes'!$A$3:$G$17,5,FALSE),IF($G$5="F1",'Definición técnica de imagenes'!$E$15,'Definición técnica de imagenes'!$F$13)),'Definición técnica de imagenes'!$E$16),"")</f>
        <v/>
      </c>
      <c r="H107" s="14" t="str">
        <f t="shared" si="6"/>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t="str">
        <f t="shared" si="7"/>
        <v/>
      </c>
      <c r="B108" s="13"/>
      <c r="C108" s="25" t="str">
        <f t="shared" si="4"/>
        <v/>
      </c>
      <c r="D108" s="14"/>
      <c r="E108" s="14"/>
      <c r="F108" s="14" t="str">
        <f t="shared" si="5"/>
        <v/>
      </c>
      <c r="G108" s="14" t="str">
        <f>IF(F108&lt;&gt;"",IF($G$4="Recurso",IF(LEFT($G$5,1)="M",VLOOKUP($G$5,'Definición técnica de imagenes'!$A$3:$G$17,5,FALSE),IF($G$5="F1",'Definición técnica de imagenes'!$E$15,'Definición técnica de imagenes'!$F$13)),'Definición técnica de imagenes'!$E$16),"")</f>
        <v/>
      </c>
      <c r="H108" s="14" t="str">
        <f t="shared" si="6"/>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8">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C10:C26">
      <formula1>"Cuaderno de Estudio,Ejercicio Genérico,Interativo,Diaporama"</formula1>
    </dataValidation>
  </dataValidations>
  <hyperlinks>
    <hyperlink ref="B13" r:id="rId1"/>
    <hyperlink ref="B16" r:id="rId2"/>
    <hyperlink ref="B20" r:id="rId3" location="/media/File:Cardinalis_phoeniceus_from_Venezuela.jpg"/>
    <hyperlink ref="B22" r:id="rId4" location="/media/File:Eudocimus_Ruber_Wading_KL.JPG"/>
    <hyperlink ref="B23"/>
    <hyperlink ref="B33" r:id="rId5"/>
    <hyperlink ref="B36" r:id="rId6" location="/media/File:Ruddy_Duck_female_RWD.jpg"/>
    <hyperlink ref="B38" r:id="rId7"/>
    <hyperlink ref="B44" r:id="rId8" location="/media/File:Casa_sobre_pilotes_en_la_Ci%C3%A9naga_Grande_de_Santa_Marta_Colombia.jpeg"/>
    <hyperlink ref="B49" r:id="rId9" location="/media/File:Mapa_de_Colombia_(parques_naturales).svg"/>
  </hyperlinks>
  <pageMargins left="0.75" right="0.75" top="1" bottom="1" header="0.5" footer="0.5"/>
  <pageSetup orientation="portrait" horizontalDpi="4294967292" verticalDpi="4294967292" r:id="rId1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8" customWidth="1"/>
    <col min="2" max="2" width="10.875" style="28"/>
    <col min="3" max="3" width="13.875" style="28" customWidth="1"/>
    <col min="4" max="4" width="11.375" style="28" customWidth="1"/>
    <col min="5" max="7" width="10.875" style="28"/>
    <col min="8" max="11" width="11" style="28" hidden="1" customWidth="1"/>
    <col min="12" max="16384" width="10.875" style="28"/>
  </cols>
  <sheetData>
    <row r="1" spans="1:11" ht="16.5" thickBot="1" x14ac:dyDescent="0.3">
      <c r="A1" s="102" t="s">
        <v>38</v>
      </c>
      <c r="B1" s="103"/>
      <c r="C1" s="103"/>
      <c r="D1" s="103"/>
      <c r="E1" s="103"/>
      <c r="F1" s="104"/>
    </row>
    <row r="2" spans="1:11" x14ac:dyDescent="0.25">
      <c r="A2" s="36" t="s">
        <v>42</v>
      </c>
      <c r="B2" s="37"/>
      <c r="C2" s="105" t="s">
        <v>13</v>
      </c>
      <c r="D2" s="106"/>
      <c r="E2" s="107"/>
      <c r="F2" s="38"/>
    </row>
    <row r="3" spans="1:11" ht="63" x14ac:dyDescent="0.25">
      <c r="A3" s="39" t="s">
        <v>43</v>
      </c>
      <c r="B3" s="37"/>
      <c r="C3" s="111" t="s">
        <v>14</v>
      </c>
      <c r="D3" s="112"/>
      <c r="E3" s="113"/>
      <c r="F3" s="38"/>
      <c r="H3" s="28" t="s">
        <v>18</v>
      </c>
      <c r="I3" s="28" t="s">
        <v>19</v>
      </c>
      <c r="J3" s="28" t="s">
        <v>20</v>
      </c>
      <c r="K3" s="28" t="s">
        <v>52</v>
      </c>
    </row>
    <row r="4" spans="1:11" ht="31.5" x14ac:dyDescent="0.25">
      <c r="A4" s="36" t="s">
        <v>44</v>
      </c>
      <c r="B4" s="37"/>
      <c r="C4" s="32" t="s">
        <v>15</v>
      </c>
      <c r="D4" s="31" t="s">
        <v>16</v>
      </c>
      <c r="E4" s="35" t="s">
        <v>17</v>
      </c>
      <c r="F4" s="38"/>
      <c r="H4" s="28" t="s">
        <v>21</v>
      </c>
      <c r="I4" s="28" t="s">
        <v>25</v>
      </c>
      <c r="J4" s="28">
        <v>1</v>
      </c>
      <c r="K4" s="28">
        <v>1</v>
      </c>
    </row>
    <row r="5" spans="1:11" ht="79.5" thickBot="1" x14ac:dyDescent="0.3">
      <c r="A5" s="39" t="s">
        <v>45</v>
      </c>
      <c r="B5" s="37"/>
      <c r="C5" s="34" t="s">
        <v>35</v>
      </c>
      <c r="D5" s="114" t="str">
        <f>CONCATENATE(H21,"_",I21,"_",J21,"_CO")</f>
        <v>LE_07_04_CO</v>
      </c>
      <c r="E5" s="115"/>
      <c r="F5" s="38"/>
      <c r="H5" s="28" t="s">
        <v>22</v>
      </c>
      <c r="I5" s="28" t="s">
        <v>26</v>
      </c>
      <c r="J5" s="28">
        <v>2</v>
      </c>
      <c r="K5" s="28">
        <v>2</v>
      </c>
    </row>
    <row r="6" spans="1:11" ht="32.25" thickBot="1" x14ac:dyDescent="0.3">
      <c r="A6" s="36" t="s">
        <v>10</v>
      </c>
      <c r="B6" s="37"/>
      <c r="C6" s="37"/>
      <c r="D6" s="37"/>
      <c r="E6" s="37"/>
      <c r="F6" s="38"/>
      <c r="H6" s="28" t="s">
        <v>23</v>
      </c>
      <c r="I6" s="28" t="s">
        <v>27</v>
      </c>
      <c r="J6" s="28">
        <v>3</v>
      </c>
      <c r="K6" s="28">
        <v>3</v>
      </c>
    </row>
    <row r="7" spans="1:11" ht="48" thickBot="1" x14ac:dyDescent="0.3">
      <c r="A7" s="39" t="s">
        <v>11</v>
      </c>
      <c r="B7" s="37"/>
      <c r="C7" s="68" t="s">
        <v>127</v>
      </c>
      <c r="D7" s="100" t="str">
        <f>CONCATENATE("SolicitudGrafica_",D5,".xls")</f>
        <v>SolicitudGrafica_LE_07_04_CO.xls</v>
      </c>
      <c r="E7" s="100"/>
      <c r="F7" s="101"/>
      <c r="H7" s="28" t="s">
        <v>24</v>
      </c>
      <c r="I7" s="28" t="s">
        <v>28</v>
      </c>
      <c r="J7" s="28">
        <v>4</v>
      </c>
      <c r="K7" s="28">
        <v>4</v>
      </c>
    </row>
    <row r="8" spans="1:11" ht="47.25" x14ac:dyDescent="0.25">
      <c r="A8" s="39" t="s">
        <v>53</v>
      </c>
      <c r="B8" s="37"/>
      <c r="C8" s="37"/>
      <c r="D8" s="37"/>
      <c r="E8" s="37"/>
      <c r="F8" s="38"/>
      <c r="I8" s="28" t="s">
        <v>29</v>
      </c>
      <c r="J8" s="28">
        <v>5</v>
      </c>
      <c r="K8" s="28">
        <v>5</v>
      </c>
    </row>
    <row r="9" spans="1:11" ht="47.25" x14ac:dyDescent="0.25">
      <c r="A9" s="39" t="s">
        <v>12</v>
      </c>
      <c r="B9" s="37"/>
      <c r="C9" s="37"/>
      <c r="D9" s="37"/>
      <c r="E9" s="37"/>
      <c r="F9" s="38"/>
      <c r="I9" s="28" t="s">
        <v>30</v>
      </c>
      <c r="J9" s="28">
        <v>6</v>
      </c>
      <c r="K9" s="28">
        <v>6</v>
      </c>
    </row>
    <row r="10" spans="1:11" ht="32.25" thickBot="1" x14ac:dyDescent="0.3">
      <c r="A10" s="40" t="s">
        <v>36</v>
      </c>
      <c r="B10" s="41"/>
      <c r="C10" s="41"/>
      <c r="D10" s="41"/>
      <c r="E10" s="41"/>
      <c r="F10" s="42"/>
      <c r="I10" s="28" t="s">
        <v>31</v>
      </c>
      <c r="J10" s="28">
        <v>7</v>
      </c>
      <c r="K10" s="28">
        <v>7</v>
      </c>
    </row>
    <row r="11" spans="1:11" x14ac:dyDescent="0.25">
      <c r="I11" s="28" t="s">
        <v>32</v>
      </c>
      <c r="J11" s="28">
        <v>8</v>
      </c>
      <c r="K11" s="28">
        <v>8</v>
      </c>
    </row>
    <row r="12" spans="1:11" ht="16.5" thickBot="1" x14ac:dyDescent="0.3">
      <c r="I12" s="28" t="s">
        <v>37</v>
      </c>
      <c r="J12" s="28">
        <v>9</v>
      </c>
      <c r="K12" s="28">
        <v>9</v>
      </c>
    </row>
    <row r="13" spans="1:11" x14ac:dyDescent="0.25">
      <c r="A13" s="102" t="s">
        <v>41</v>
      </c>
      <c r="B13" s="103"/>
      <c r="C13" s="103"/>
      <c r="D13" s="103"/>
      <c r="E13" s="103"/>
      <c r="F13" s="104"/>
      <c r="I13" s="28" t="s">
        <v>33</v>
      </c>
      <c r="J13" s="28">
        <v>10</v>
      </c>
      <c r="K13" s="28">
        <v>10</v>
      </c>
    </row>
    <row r="14" spans="1:11" ht="16.5" thickBot="1" x14ac:dyDescent="0.3">
      <c r="A14" s="39"/>
      <c r="B14" s="37"/>
      <c r="C14" s="37"/>
      <c r="D14" s="37"/>
      <c r="E14" s="37"/>
      <c r="F14" s="38"/>
      <c r="I14" s="28" t="s">
        <v>34</v>
      </c>
      <c r="J14" s="28">
        <v>11</v>
      </c>
      <c r="K14" s="28">
        <v>11</v>
      </c>
    </row>
    <row r="15" spans="1:11" x14ac:dyDescent="0.25">
      <c r="A15" s="36" t="s">
        <v>46</v>
      </c>
      <c r="B15" s="37"/>
      <c r="C15" s="105" t="s">
        <v>49</v>
      </c>
      <c r="D15" s="106"/>
      <c r="E15" s="106"/>
      <c r="F15" s="107"/>
      <c r="J15" s="28">
        <v>12</v>
      </c>
      <c r="K15" s="28">
        <v>12</v>
      </c>
    </row>
    <row r="16" spans="1:11" ht="67.349999999999994" customHeight="1" x14ac:dyDescent="0.25">
      <c r="A16" s="39" t="s">
        <v>47</v>
      </c>
      <c r="B16" s="37"/>
      <c r="C16" s="32" t="s">
        <v>15</v>
      </c>
      <c r="D16" s="31" t="s">
        <v>16</v>
      </c>
      <c r="E16" s="31" t="s">
        <v>17</v>
      </c>
      <c r="F16" s="33" t="s">
        <v>50</v>
      </c>
      <c r="J16" s="28">
        <v>13</v>
      </c>
      <c r="K16" s="28">
        <v>13</v>
      </c>
    </row>
    <row r="17" spans="1:11" ht="32.25" customHeight="1" thickBot="1" x14ac:dyDescent="0.3">
      <c r="A17" s="36" t="s">
        <v>44</v>
      </c>
      <c r="B17" s="37"/>
      <c r="C17" s="34" t="s">
        <v>35</v>
      </c>
      <c r="D17" s="108" t="str">
        <f>CONCATENATE(H21,"_",I21,"_",J21,"_",K45)</f>
        <v>LE_07_04_REC10</v>
      </c>
      <c r="E17" s="109"/>
      <c r="F17" s="110"/>
      <c r="J17" s="28">
        <v>14</v>
      </c>
      <c r="K17" s="28">
        <v>14</v>
      </c>
    </row>
    <row r="18" spans="1:11" ht="79.5" thickBot="1" x14ac:dyDescent="0.3">
      <c r="A18" s="39" t="s">
        <v>48</v>
      </c>
      <c r="B18" s="37"/>
      <c r="C18" s="68" t="s">
        <v>128</v>
      </c>
      <c r="D18" s="100" t="str">
        <f>CONCATENATE("SolicitudGrafica_",D17,".xls")</f>
        <v>SolicitudGrafica_LE_07_04_REC10.xls</v>
      </c>
      <c r="E18" s="100"/>
      <c r="F18" s="101"/>
      <c r="J18" s="28">
        <v>15</v>
      </c>
      <c r="K18" s="28">
        <v>15</v>
      </c>
    </row>
    <row r="19" spans="1:11" x14ac:dyDescent="0.25">
      <c r="A19" s="36" t="s">
        <v>10</v>
      </c>
      <c r="B19" s="37"/>
      <c r="C19" s="37"/>
      <c r="D19" s="37"/>
      <c r="E19" s="37"/>
      <c r="F19" s="38"/>
      <c r="H19" s="28">
        <v>3</v>
      </c>
      <c r="J19" s="28">
        <v>16</v>
      </c>
      <c r="K19" s="28">
        <v>16</v>
      </c>
    </row>
    <row r="20" spans="1:11" ht="63.75" thickBot="1" x14ac:dyDescent="0.3">
      <c r="A20" s="40" t="s">
        <v>51</v>
      </c>
      <c r="B20" s="41"/>
      <c r="C20" s="41"/>
      <c r="D20" s="41"/>
      <c r="E20" s="41"/>
      <c r="F20" s="42"/>
      <c r="H20" s="28">
        <v>4</v>
      </c>
      <c r="I20" s="28">
        <v>5</v>
      </c>
      <c r="J20" s="28">
        <v>4</v>
      </c>
      <c r="K20" s="28">
        <v>17</v>
      </c>
    </row>
    <row r="21" spans="1:11" x14ac:dyDescent="0.25">
      <c r="H21" s="28" t="str">
        <f>IF(INDEX(H4:H7,H20)=H4,"MA",IF(INDEX(H4:H7,H20)=H5,"CN",IF(INDEX(H4:H7,H20)=H6,"CS",IF(INDEX(H4:H7,H20)=H7,"LE"))))</f>
        <v>LE</v>
      </c>
      <c r="I21" s="28" t="str">
        <f>CONCATENATE(IF((I20+2)&lt;10,"0",""),I20+2)</f>
        <v>07</v>
      </c>
      <c r="J21" s="28" t="str">
        <f>CONCATENATE(IF(J20&lt;10,"0",""),J20)</f>
        <v>04</v>
      </c>
      <c r="K21" s="28">
        <v>18</v>
      </c>
    </row>
    <row r="22" spans="1:11" x14ac:dyDescent="0.25">
      <c r="K22" s="28">
        <v>19</v>
      </c>
    </row>
    <row r="23" spans="1:11" x14ac:dyDescent="0.25">
      <c r="K23" s="28">
        <v>20</v>
      </c>
    </row>
    <row r="24" spans="1:11" x14ac:dyDescent="0.25">
      <c r="K24" s="28">
        <v>21</v>
      </c>
    </row>
    <row r="25" spans="1:11" x14ac:dyDescent="0.25">
      <c r="K25" s="28">
        <v>22</v>
      </c>
    </row>
    <row r="26" spans="1:11" x14ac:dyDescent="0.25">
      <c r="K26" s="28">
        <v>23</v>
      </c>
    </row>
    <row r="27" spans="1:11" x14ac:dyDescent="0.25">
      <c r="K27" s="28">
        <v>24</v>
      </c>
    </row>
    <row r="28" spans="1:11" x14ac:dyDescent="0.25">
      <c r="K28" s="28">
        <v>25</v>
      </c>
    </row>
    <row r="29" spans="1:11" x14ac:dyDescent="0.25">
      <c r="K29" s="28">
        <v>26</v>
      </c>
    </row>
    <row r="30" spans="1:11" x14ac:dyDescent="0.25">
      <c r="K30" s="28">
        <v>27</v>
      </c>
    </row>
    <row r="31" spans="1:11" x14ac:dyDescent="0.25">
      <c r="K31" s="28">
        <v>28</v>
      </c>
    </row>
    <row r="32" spans="1:11" x14ac:dyDescent="0.25">
      <c r="K32" s="28">
        <v>29</v>
      </c>
    </row>
    <row r="33" spans="11:11" x14ac:dyDescent="0.25">
      <c r="K33" s="28">
        <v>30</v>
      </c>
    </row>
    <row r="34" spans="11:11" x14ac:dyDescent="0.25">
      <c r="K34" s="28">
        <v>31</v>
      </c>
    </row>
    <row r="35" spans="11:11" x14ac:dyDescent="0.25">
      <c r="K35" s="28">
        <v>32</v>
      </c>
    </row>
    <row r="36" spans="11:11" x14ac:dyDescent="0.25">
      <c r="K36" s="28">
        <v>33</v>
      </c>
    </row>
    <row r="37" spans="11:11" x14ac:dyDescent="0.25">
      <c r="K37" s="28">
        <v>34</v>
      </c>
    </row>
    <row r="38" spans="11:11" x14ac:dyDescent="0.25">
      <c r="K38" s="28">
        <v>35</v>
      </c>
    </row>
    <row r="39" spans="11:11" x14ac:dyDescent="0.25">
      <c r="K39" s="28">
        <v>36</v>
      </c>
    </row>
    <row r="40" spans="11:11" x14ac:dyDescent="0.25">
      <c r="K40" s="28">
        <v>37</v>
      </c>
    </row>
    <row r="41" spans="11:11" x14ac:dyDescent="0.25">
      <c r="K41" s="28">
        <v>38</v>
      </c>
    </row>
    <row r="42" spans="11:11" x14ac:dyDescent="0.25">
      <c r="K42" s="28">
        <v>39</v>
      </c>
    </row>
    <row r="43" spans="11:11" x14ac:dyDescent="0.25">
      <c r="K43" s="28">
        <v>40</v>
      </c>
    </row>
    <row r="44" spans="11:11" x14ac:dyDescent="0.25">
      <c r="K44" s="28">
        <v>1</v>
      </c>
    </row>
    <row r="45" spans="11:11" x14ac:dyDescent="0.25">
      <c r="K45" s="28"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4"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8"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9"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28" customWidth="1"/>
    <col min="2" max="2" width="22.125" style="28" customWidth="1"/>
    <col min="3" max="3" width="17.375" style="28" customWidth="1"/>
    <col min="4" max="4" width="10.875" style="28"/>
    <col min="5" max="5" width="11.625" style="28" customWidth="1"/>
    <col min="6" max="6" width="12.625" style="28" customWidth="1"/>
    <col min="7" max="7" width="11" style="28" customWidth="1"/>
    <col min="8" max="8" width="24.5" style="28" customWidth="1"/>
    <col min="9" max="9" width="22.125" style="28" customWidth="1"/>
    <col min="10" max="10" width="20.625" style="28" customWidth="1"/>
    <col min="11" max="11" width="44.5" style="28" customWidth="1"/>
    <col min="12" max="16384" width="10.875" style="28"/>
  </cols>
  <sheetData>
    <row r="1" spans="1:11" x14ac:dyDescent="0.25">
      <c r="A1" s="116" t="s">
        <v>56</v>
      </c>
      <c r="B1" s="116" t="s">
        <v>63</v>
      </c>
      <c r="C1" s="116" t="s">
        <v>64</v>
      </c>
      <c r="D1" s="116" t="s">
        <v>5</v>
      </c>
      <c r="E1" s="116" t="s">
        <v>65</v>
      </c>
      <c r="F1" s="116" t="s">
        <v>66</v>
      </c>
      <c r="G1" s="116" t="s">
        <v>67</v>
      </c>
      <c r="H1" s="117" t="s">
        <v>68</v>
      </c>
      <c r="I1" s="117"/>
      <c r="J1" s="117"/>
    </row>
    <row r="2" spans="1:11" x14ac:dyDescent="0.25">
      <c r="A2" s="116"/>
      <c r="B2" s="116"/>
      <c r="C2" s="116"/>
      <c r="D2" s="116"/>
      <c r="E2" s="116"/>
      <c r="F2" s="116"/>
      <c r="G2" s="116"/>
      <c r="H2" s="47" t="s">
        <v>65</v>
      </c>
      <c r="I2" s="47" t="s">
        <v>66</v>
      </c>
      <c r="J2" s="47" t="s">
        <v>67</v>
      </c>
    </row>
    <row r="3" spans="1:11" s="49" customFormat="1" x14ac:dyDescent="0.25">
      <c r="A3" s="48" t="s">
        <v>69</v>
      </c>
      <c r="B3" s="48" t="s">
        <v>70</v>
      </c>
      <c r="C3" s="48" t="s">
        <v>71</v>
      </c>
      <c r="D3" s="48" t="s">
        <v>72</v>
      </c>
      <c r="E3" s="48" t="s">
        <v>73</v>
      </c>
      <c r="F3" s="48"/>
      <c r="G3" s="48"/>
      <c r="H3" s="48" t="s">
        <v>130</v>
      </c>
      <c r="I3" s="48"/>
      <c r="J3" s="48"/>
    </row>
    <row r="4" spans="1:11" s="49" customFormat="1" x14ac:dyDescent="0.25">
      <c r="A4" s="50" t="s">
        <v>57</v>
      </c>
      <c r="B4" s="50" t="s">
        <v>74</v>
      </c>
      <c r="C4" s="50" t="s">
        <v>71</v>
      </c>
      <c r="D4" s="50" t="s">
        <v>72</v>
      </c>
      <c r="E4" s="50" t="s">
        <v>75</v>
      </c>
      <c r="F4" s="50" t="s">
        <v>76</v>
      </c>
      <c r="G4" s="50"/>
      <c r="H4" s="50" t="s">
        <v>131</v>
      </c>
      <c r="I4" s="50" t="s">
        <v>133</v>
      </c>
      <c r="J4" s="50"/>
    </row>
    <row r="5" spans="1:11" s="49" customFormat="1" x14ac:dyDescent="0.25">
      <c r="A5" s="51" t="s">
        <v>77</v>
      </c>
      <c r="B5" s="50" t="s">
        <v>78</v>
      </c>
      <c r="C5" s="50" t="s">
        <v>71</v>
      </c>
      <c r="D5" s="50" t="s">
        <v>72</v>
      </c>
      <c r="E5" s="50" t="s">
        <v>75</v>
      </c>
      <c r="F5" s="50" t="s">
        <v>76</v>
      </c>
      <c r="G5" s="52"/>
      <c r="H5" s="50" t="s">
        <v>131</v>
      </c>
      <c r="I5" s="50" t="s">
        <v>133</v>
      </c>
      <c r="J5" s="52"/>
    </row>
    <row r="6" spans="1:11" s="49" customFormat="1" x14ac:dyDescent="0.25">
      <c r="A6" s="50" t="s">
        <v>58</v>
      </c>
      <c r="B6" s="50" t="s">
        <v>79</v>
      </c>
      <c r="C6" s="50" t="s">
        <v>71</v>
      </c>
      <c r="D6" s="50" t="s">
        <v>72</v>
      </c>
      <c r="E6" s="50" t="s">
        <v>75</v>
      </c>
      <c r="F6" s="50" t="s">
        <v>76</v>
      </c>
      <c r="G6" s="50" t="s">
        <v>73</v>
      </c>
      <c r="H6" s="50" t="s">
        <v>131</v>
      </c>
      <c r="I6" s="50" t="s">
        <v>133</v>
      </c>
      <c r="J6" s="50" t="s">
        <v>134</v>
      </c>
    </row>
    <row r="7" spans="1:11" s="49" customFormat="1" ht="25.5" x14ac:dyDescent="0.25">
      <c r="A7" s="50" t="s">
        <v>80</v>
      </c>
      <c r="B7" s="50" t="s">
        <v>81</v>
      </c>
      <c r="C7" s="50" t="s">
        <v>71</v>
      </c>
      <c r="D7" s="50" t="s">
        <v>72</v>
      </c>
      <c r="E7" s="50" t="s">
        <v>75</v>
      </c>
      <c r="F7" s="50" t="s">
        <v>76</v>
      </c>
      <c r="G7" s="50"/>
      <c r="H7" s="50" t="s">
        <v>131</v>
      </c>
      <c r="I7" s="50" t="s">
        <v>133</v>
      </c>
      <c r="J7" s="50"/>
    </row>
    <row r="8" spans="1:11" s="49" customFormat="1" ht="25.5" x14ac:dyDescent="0.25">
      <c r="A8" s="50" t="s">
        <v>82</v>
      </c>
      <c r="B8" s="50" t="s">
        <v>83</v>
      </c>
      <c r="C8" s="50" t="s">
        <v>71</v>
      </c>
      <c r="D8" s="50" t="s">
        <v>72</v>
      </c>
      <c r="E8" s="50" t="s">
        <v>75</v>
      </c>
      <c r="F8" s="50" t="s">
        <v>76</v>
      </c>
      <c r="G8" s="50"/>
      <c r="H8" s="50" t="s">
        <v>131</v>
      </c>
      <c r="I8" s="50" t="s">
        <v>133</v>
      </c>
      <c r="J8" s="50"/>
    </row>
    <row r="9" spans="1:11" s="49" customFormat="1" x14ac:dyDescent="0.25">
      <c r="A9" s="50" t="s">
        <v>84</v>
      </c>
      <c r="B9" s="50" t="s">
        <v>85</v>
      </c>
      <c r="C9" s="50" t="s">
        <v>71</v>
      </c>
      <c r="D9" s="50" t="s">
        <v>72</v>
      </c>
      <c r="E9" s="50" t="s">
        <v>75</v>
      </c>
      <c r="F9" s="50" t="s">
        <v>76</v>
      </c>
      <c r="G9" s="50"/>
      <c r="H9" s="50" t="s">
        <v>131</v>
      </c>
      <c r="I9" s="50" t="s">
        <v>133</v>
      </c>
      <c r="J9" s="50"/>
    </row>
    <row r="10" spans="1:11" s="49" customFormat="1" x14ac:dyDescent="0.25">
      <c r="A10" s="50" t="s">
        <v>86</v>
      </c>
      <c r="B10" s="50" t="s">
        <v>87</v>
      </c>
      <c r="C10" s="50" t="s">
        <v>71</v>
      </c>
      <c r="D10" s="50" t="s">
        <v>72</v>
      </c>
      <c r="E10" s="50" t="s">
        <v>88</v>
      </c>
      <c r="F10" s="50"/>
      <c r="G10" s="50"/>
      <c r="H10" s="50" t="s">
        <v>130</v>
      </c>
      <c r="I10" s="50" t="s">
        <v>133</v>
      </c>
      <c r="J10" s="50"/>
    </row>
    <row r="11" spans="1:11" s="49" customFormat="1" ht="25.5" x14ac:dyDescent="0.25">
      <c r="A11" s="50" t="s">
        <v>89</v>
      </c>
      <c r="B11" s="50" t="s">
        <v>90</v>
      </c>
      <c r="C11" s="50" t="s">
        <v>71</v>
      </c>
      <c r="D11" s="50" t="s">
        <v>72</v>
      </c>
      <c r="E11" s="50" t="s">
        <v>75</v>
      </c>
      <c r="F11" s="50" t="s">
        <v>76</v>
      </c>
      <c r="G11" s="50"/>
      <c r="H11" s="50" t="s">
        <v>131</v>
      </c>
      <c r="I11" s="50" t="s">
        <v>133</v>
      </c>
      <c r="J11" s="50"/>
    </row>
    <row r="12" spans="1:11" s="49" customFormat="1" x14ac:dyDescent="0.25">
      <c r="A12" s="50" t="s">
        <v>91</v>
      </c>
      <c r="B12" s="50" t="s">
        <v>92</v>
      </c>
      <c r="C12" s="50" t="s">
        <v>71</v>
      </c>
      <c r="D12" s="50" t="s">
        <v>72</v>
      </c>
      <c r="E12" s="50" t="s">
        <v>75</v>
      </c>
      <c r="F12" s="50" t="s">
        <v>76</v>
      </c>
      <c r="G12" s="50"/>
      <c r="H12" s="50" t="s">
        <v>131</v>
      </c>
      <c r="I12" s="50" t="s">
        <v>133</v>
      </c>
      <c r="J12" s="50"/>
    </row>
    <row r="13" spans="1:11" ht="63" x14ac:dyDescent="0.25">
      <c r="A13" s="53" t="s">
        <v>93</v>
      </c>
      <c r="B13" s="53" t="s">
        <v>94</v>
      </c>
      <c r="C13" s="50" t="s">
        <v>71</v>
      </c>
      <c r="D13" s="54" t="s">
        <v>95</v>
      </c>
      <c r="E13" s="54"/>
      <c r="F13" s="55" t="s">
        <v>125</v>
      </c>
      <c r="G13" s="53"/>
      <c r="H13" s="50"/>
      <c r="I13" s="50" t="s">
        <v>130</v>
      </c>
      <c r="J13" s="53"/>
      <c r="K13" s="28" t="s">
        <v>96</v>
      </c>
    </row>
    <row r="14" spans="1:11" x14ac:dyDescent="0.25">
      <c r="A14" s="53" t="s">
        <v>97</v>
      </c>
      <c r="B14" s="53" t="s">
        <v>98</v>
      </c>
      <c r="C14" s="50" t="s">
        <v>71</v>
      </c>
      <c r="D14" s="54" t="s">
        <v>72</v>
      </c>
      <c r="E14" s="54"/>
      <c r="F14" s="55" t="s">
        <v>126</v>
      </c>
      <c r="G14" s="53"/>
      <c r="H14" s="50"/>
      <c r="I14" s="50" t="s">
        <v>130</v>
      </c>
      <c r="J14" s="53"/>
    </row>
    <row r="15" spans="1:11" ht="31.5" x14ac:dyDescent="0.25">
      <c r="A15" s="53" t="s">
        <v>99</v>
      </c>
      <c r="B15" s="53" t="s">
        <v>100</v>
      </c>
      <c r="C15" s="50" t="s">
        <v>101</v>
      </c>
      <c r="D15" s="53" t="s">
        <v>95</v>
      </c>
      <c r="E15" s="53" t="s">
        <v>124</v>
      </c>
      <c r="F15" s="53"/>
      <c r="G15" s="53"/>
      <c r="H15" s="50" t="s">
        <v>130</v>
      </c>
      <c r="I15" s="53"/>
      <c r="J15" s="53"/>
      <c r="K15" s="28" t="s">
        <v>102</v>
      </c>
    </row>
    <row r="16" spans="1:11" ht="94.5" x14ac:dyDescent="0.25">
      <c r="A16" s="55" t="s">
        <v>103</v>
      </c>
      <c r="B16" s="55"/>
      <c r="C16" s="51" t="s">
        <v>101</v>
      </c>
      <c r="D16" s="55" t="s">
        <v>104</v>
      </c>
      <c r="E16" s="54" t="s">
        <v>122</v>
      </c>
      <c r="F16" s="54" t="s">
        <v>123</v>
      </c>
      <c r="G16" s="54"/>
      <c r="H16" s="55" t="s">
        <v>132</v>
      </c>
      <c r="I16" s="55" t="s">
        <v>135</v>
      </c>
      <c r="J16" s="54"/>
      <c r="K16" s="56" t="s">
        <v>105</v>
      </c>
    </row>
    <row r="17" spans="1:11" ht="25.5" x14ac:dyDescent="0.25">
      <c r="A17" s="50" t="s">
        <v>106</v>
      </c>
      <c r="B17" s="50"/>
      <c r="C17" s="50" t="s">
        <v>71</v>
      </c>
      <c r="D17" s="50" t="s">
        <v>72</v>
      </c>
      <c r="E17" s="50" t="s">
        <v>107</v>
      </c>
      <c r="F17" s="50" t="s">
        <v>108</v>
      </c>
      <c r="G17" s="50"/>
      <c r="H17" s="57" t="s">
        <v>109</v>
      </c>
      <c r="I17" s="57" t="s">
        <v>110</v>
      </c>
      <c r="J17" s="50"/>
      <c r="K17" s="58" t="s">
        <v>111</v>
      </c>
    </row>
    <row r="20" spans="1:11" x14ac:dyDescent="0.25">
      <c r="A20" s="59" t="s">
        <v>112</v>
      </c>
    </row>
    <row r="21" spans="1:11" x14ac:dyDescent="0.25">
      <c r="A21" s="60" t="s">
        <v>113</v>
      </c>
      <c r="B21" s="61" t="s">
        <v>136</v>
      </c>
      <c r="C21" s="62" t="s">
        <v>22</v>
      </c>
      <c r="D21" s="61"/>
      <c r="E21" s="61"/>
    </row>
    <row r="22" spans="1:11" x14ac:dyDescent="0.25">
      <c r="A22" s="63" t="s">
        <v>114</v>
      </c>
      <c r="B22" s="69" t="s">
        <v>137</v>
      </c>
      <c r="C22" s="65" t="s">
        <v>138</v>
      </c>
      <c r="D22" s="64"/>
      <c r="E22" s="64"/>
    </row>
    <row r="23" spans="1:11" x14ac:dyDescent="0.25">
      <c r="A23" s="63" t="s">
        <v>115</v>
      </c>
      <c r="B23" s="69" t="s">
        <v>139</v>
      </c>
      <c r="C23" s="65" t="s">
        <v>140</v>
      </c>
      <c r="D23" s="64"/>
      <c r="E23" s="64"/>
    </row>
    <row r="24" spans="1:11" ht="31.5" x14ac:dyDescent="0.25">
      <c r="A24" s="63" t="s">
        <v>116</v>
      </c>
      <c r="B24" s="64" t="s">
        <v>141</v>
      </c>
      <c r="C24" s="65" t="s">
        <v>144</v>
      </c>
      <c r="D24" s="64"/>
      <c r="E24" s="64"/>
    </row>
    <row r="25" spans="1:11" x14ac:dyDescent="0.25">
      <c r="A25" s="63" t="s">
        <v>117</v>
      </c>
      <c r="B25" s="64" t="s">
        <v>142</v>
      </c>
      <c r="C25" s="65" t="s">
        <v>143</v>
      </c>
      <c r="D25" s="64"/>
      <c r="E25" s="64"/>
    </row>
    <row r="26" spans="1:11" ht="63" x14ac:dyDescent="0.25">
      <c r="A26" s="63" t="s">
        <v>118</v>
      </c>
      <c r="B26" s="64" t="s">
        <v>119</v>
      </c>
      <c r="C26" s="65" t="s">
        <v>120</v>
      </c>
      <c r="D26" s="64"/>
      <c r="E26" s="64"/>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German</cp:lastModifiedBy>
  <dcterms:created xsi:type="dcterms:W3CDTF">2014-07-01T23:43:25Z</dcterms:created>
  <dcterms:modified xsi:type="dcterms:W3CDTF">2015-04-26T13:12:57Z</dcterms:modified>
</cp:coreProperties>
</file>