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<sst xmlns="http://schemas.openxmlformats.org/spreadsheetml/2006/main" count="262" uniqueCount="171">
  <si>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</si>
  <si>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</si>
  <si>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</si>
  <si>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</si>
  <si>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</si>
  <si>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</si>
  <si>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</si>
  <si>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</si>
  <si>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</si>
  <si>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</si>
  <si>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</si>
  <si>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</si>
  <si>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</si>
  <si>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</si>
  <si>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</si>
  <si>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</si>
  <si>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</si>
  <si>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</si>
  <si>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</si>
  <si>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</si>
  <si>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</si>
  <si>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</si>
  <si>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</si>
  <si>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</si>
  <si>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</si>
  <si>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</si>
  <si>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</si>
  <si>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</si>
  <si>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</si>
  <si>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</si>
  <si>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</si>
  <si>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</si>
  <si>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</si>
  <si>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</si>
  <si>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</si>
  <si>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</si>
  <si>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</si>
  <si>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</si>
  <si>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</si>
  <si>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</si>
  <si>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</si>
  <si>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</si>
  <si>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</si>
  <si>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</si>
  <si>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</si>
  <si>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</si>
  <si>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</si>
  <si>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</si>
  <si>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</si>
  <si>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</si>
  <si>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</si>
  <si>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</si>
  <si>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</si>
  <si>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</si>
  <si>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</si>
  <si>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</si>
  <si>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</si>
  <si>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</si>
  <si>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</si>
  <si>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</si>
  <si>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</si>
  <si>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</si>
  <si>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</si>
  <si>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</si>
  <si>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</si>
  <si>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</si>
  <si>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</si>
  <si>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</si>
  <si>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</si>
  <si>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</si>
  <si>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</si>
  <si>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</si>
  <si>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</si>
  <si>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</si>
  <si>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</si>
  <si>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</si>
  <si>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</si>
  <si>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</si>
  <si>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</si>
  <si>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</si>
  <si>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</si>
  <si>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</si>
  <si>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</si>
  <si>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</si>
  <si>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</si>
  <si>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</si>
  <si>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</si>
  <si>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</si>
  <si>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</si>
  <si>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</si>
  <si>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</si>
  <si>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</si>
  <si>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</si>
  <si>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</si>
  <si>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</si>
  <si>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</si>
  <si>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</si>
  <si>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</si>
  <si>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</si>
  <si>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</si>
  <si>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</si>
  <si>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</si>
  <si>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</si>
  <si>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</si>
  <si>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</si>
  <si>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</si>
  <si>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</si>
  <si>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</si>
  <si>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</si>
  <si>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</si>
  <si>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</si>
  <si>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</si>
  <si>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</si>
  <si>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</si>
  <si>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</si>
  <si>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</si>
  <si>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</si>
  <si>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</si>
  <si>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</si>
  <si>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</si>
  <si>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</si>
  <si>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</si>
  <si>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</si>
  <si>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</si>
  <si>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</si>
  <si>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</si>
  <si>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</si>
  <si>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</si>
  <si>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</si>
  <si>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</si>
  <si>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</si>
  <si>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</si>
  <si>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</si>
  <si>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</si>
  <si>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</si>
  <si>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</si>
  <si>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</si>
  <si>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</si>
  <si>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</si>
  <si>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</si>
  <si>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</si>
  <si>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</si>
  <si>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</si>
  <si>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</si>
  <si>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</si>
  <si>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</si>
  <si>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Fundamentos de genética</t>
  </si>
  <si>
    <t>Horizontal</t>
  </si>
  <si>
    <t>Fotografía</t>
  </si>
  <si>
    <t>CN_08_01_CO_REC240</t>
  </si>
  <si>
    <t>4 ESO/ Biología y Geología/ La genética/ Evaluación/ imagen de cromosomas</t>
  </si>
  <si>
    <t>Imagen de cromosmas</t>
  </si>
  <si>
    <t>Imagen de libélulas</t>
  </si>
  <si>
    <t>4 ESO/ Biología y Geología/ La genética/ Evaluación/ imagen de libélulas</t>
  </si>
  <si>
    <t>4 ESO/ Biología y Geología/ La genética/ Evaluación/ ratones blanco y café</t>
  </si>
  <si>
    <t>Ratones blanco y café</t>
  </si>
  <si>
    <t>4 ESO/ Biología y Geología/ La genética/ Evaluación/ imagen de Mendel</t>
  </si>
  <si>
    <t>Imagen de Gregor Mendel</t>
  </si>
  <si>
    <t>4 ESO/ Biología y Geología/ La genética/ Evaluación/ imagen de tres mujeres de diferente generación</t>
  </si>
  <si>
    <t>Imagen de tres mujeres de diferentes generaciones</t>
  </si>
  <si>
    <t>4 ESO/ Biología y Geología/ La reproducción celular/ Evaluación/ Imagen de célula</t>
  </si>
  <si>
    <t>Imagen de una célula</t>
  </si>
  <si>
    <t>Notar que esta imagen no está en el mismo capítulo que las anteriores.</t>
  </si>
  <si>
    <t>4 ESO/ Biología y Geología/ La reproducción celular/ Evaluación/ Imagen de espermatozoide</t>
  </si>
  <si>
    <t>Imagen de espermatozoide</t>
  </si>
  <si>
    <t>4 ESO/ Biología y Geología/ La reproducción celular/ Evaluación/ Cromosoma</t>
  </si>
  <si>
    <t>Imagen de un cromosoma</t>
  </si>
  <si>
    <t>4 ESO/ Biología y Geología/ La reproducción celular/ Evaluación/ Imagen de célula en metafase</t>
  </si>
  <si>
    <t>Imagen de una célula en metafase</t>
  </si>
  <si>
    <t>Varios cromosomas azules en fondo negro</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</si>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</sst>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333333"/>
      <name val="Arial"/>
      <family val="2"/>
    </font>
    <font>
      <sz val="9"/>
      <color theme="1"/>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0" fontId="23" fillId="0" borderId="0" xfId="0" applyFont="1" applyAlignment="1">
      <alignment horizontal="left" vertical="center" indent="3"/>
    </xf>
    <xf numFmtId="0" fontId="14" fillId="0" borderId="5" xfId="0" applyFont="1" applyBorder="1" applyAlignment="1">
      <alignment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vertical="center"/>
    </xf>
    <xf numFmtId="0" fontId="23" fillId="0" borderId="0" xfId="0" applyFont="1"/>
    <xf numFmtId="0" fontId="24" fillId="0" borderId="5" xfId="0" applyFont="1" applyBorder="1" applyAlignment="1">
      <alignment vertical="center" wrapText="1"/>
    </xf>
    <xf numFmtId="0" fontId="22" fillId="0" borderId="0" xfId="0" applyFont="1" applyAlignment="1">
      <alignment horizontal="left" vertical="center" indent="3"/>
    </xf>
    <xf numFmtId="1" fontId="9" fillId="0" borderId="5" xfId="0" applyNumberFormat="1" applyFont="1" applyFill="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A20" sqref="A2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8" t="s">
        <v>22</v>
      </c>
      <c r="D2" s="89"/>
      <c r="F2" s="81" t="s">
        <v>0</v>
      </c>
      <c r="G2" s="82"/>
      <c r="H2" s="53"/>
      <c r="I2" s="53"/>
      <c r="J2" s="16"/>
    </row>
    <row r="3" spans="1:16" ht="15.75" x14ac:dyDescent="0.25">
      <c r="A3" s="1"/>
      <c r="B3" s="4" t="s">
        <v>8</v>
      </c>
      <c r="C3" s="90">
        <v>8</v>
      </c>
      <c r="D3" s="91"/>
      <c r="F3" s="83">
        <v>42131</v>
      </c>
      <c r="G3" s="84"/>
      <c r="H3" s="53"/>
      <c r="I3" s="53"/>
      <c r="J3" s="16"/>
    </row>
    <row r="4" spans="1:16" ht="16.5" x14ac:dyDescent="0.3">
      <c r="A4" s="1"/>
      <c r="B4" s="4" t="s">
        <v>54</v>
      </c>
      <c r="C4" s="90" t="s">
        <v>146</v>
      </c>
      <c r="D4" s="91"/>
      <c r="E4" s="5"/>
      <c r="F4" s="52" t="s">
        <v>55</v>
      </c>
      <c r="G4" s="51" t="s">
        <v>56</v>
      </c>
      <c r="H4" s="53"/>
      <c r="I4" s="53"/>
      <c r="J4" s="16"/>
      <c r="K4" s="16"/>
    </row>
    <row r="5" spans="1:16" ht="16.5" thickBot="1" x14ac:dyDescent="0.3">
      <c r="A5" s="1"/>
      <c r="B5" s="6" t="s">
        <v>1</v>
      </c>
      <c r="C5" s="92" t="s">
        <v>145</v>
      </c>
      <c r="D5" s="93"/>
      <c r="E5" s="5"/>
      <c r="F5" s="50" t="str">
        <f>IF(G4="Recurso","Motor del recurso","")</f>
        <v>Motor del recurso</v>
      </c>
      <c r="G5" s="50" t="s">
        <v>57</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149</v>
      </c>
      <c r="D7" s="36"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3" t="s">
        <v>2</v>
      </c>
      <c r="B9" s="25" t="s">
        <v>9</v>
      </c>
      <c r="C9" s="24" t="s">
        <v>3</v>
      </c>
      <c r="D9" s="24" t="s">
        <v>4</v>
      </c>
      <c r="E9" s="24" t="s">
        <v>5</v>
      </c>
      <c r="F9" s="73" t="s">
        <v>61</v>
      </c>
      <c r="G9" s="73" t="s">
        <v>59</v>
      </c>
      <c r="H9" s="73" t="s">
        <v>60</v>
      </c>
      <c r="I9" s="73" t="s">
        <v>121</v>
      </c>
      <c r="J9" s="25" t="s">
        <v>6</v>
      </c>
      <c r="K9" s="26" t="s">
        <v>7</v>
      </c>
    </row>
    <row r="10" spans="1:16" s="12" customFormat="1" ht="13.5" customHeight="1" x14ac:dyDescent="0.25">
      <c r="A10" s="13" t="str">
        <f>IF(OR(B10&lt;&gt;"",J10&lt;&gt;""),"IMG01","")</f>
        <v>IMG01</v>
      </c>
      <c r="B10" s="112" t="s">
        <v>150</v>
      </c>
      <c r="C10" s="27" t="str">
        <f>IF(OR(B10&lt;&gt;"",J10&lt;&gt;""),IF($G$4="Recurso",CONCATENATE($G$4," ",$G$5),$G$4),"")</f>
        <v>Recurso M5A</v>
      </c>
      <c r="D10" s="14" t="s">
        <v>148</v>
      </c>
      <c r="E10" s="14" t="s">
        <v>147</v>
      </c>
      <c r="F10" s="14" t="str">
        <f>IF(OR(B10&lt;&gt;"",J10&lt;&gt;""),CONCATENATE($C$7,"_",$A10,IF($G$4="Cuaderno de Estudio","_small",CONCATENATE(IF(I10="","","n"),IF(LEFT($G$5,1)="F",".jpg",".png")))),"")</f>
        <v>CN_08_01_CO_REC240_IMG01n.png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CN_08_01_CO_REC240_IMG01a.png</v>
      </c>
      <c r="I10" s="14" t="str">
        <f>IF(OR(B10&lt;&gt;"",J10&lt;&gt;""),IF($G$4="Recurso",IF(LEFT($G$5,1)="M",IF(VLOOKUP($G$5,'Definición técnica de imagenes'!$A$3:$G$17,6,FALSE)=0,"",VLOOKUP($G$5,'Definición técnica de imagenes'!$A$3:$G$17,6,FALSE)),IF($G$5="F1","","")),'Definición técnica de imagenes'!$F$16),"")</f>
        <v>500 x 500 px</v>
      </c>
      <c r="J10" s="77" t="s">
        <v>151</v>
      </c>
      <c r="K10" s="78"/>
    </row>
    <row r="11" spans="1:16" s="12" customFormat="1" ht="13.9" customHeight="1" x14ac:dyDescent="0.25">
      <c r="A11" s="13" t="str">
        <f>IF(OR(B11&lt;&gt;"",J11&lt;&gt;""),CONCATENATE(LEFT(A10,3),IF(MID(A10,4,2)+1&lt;10,CONCATENATE("0",MID(A10,4,2)+1))),"")</f>
        <v>IMG02</v>
      </c>
      <c r="B11" s="112" t="s">
        <v>153</v>
      </c>
      <c r="C11" s="27" t="str">
        <f t="shared" ref="C11:C22" si="0">IF(OR(B11&lt;&gt;"",J11&lt;&gt;""),IF($G$4="Recurso",CONCATENATE($G$4," ",$G$5),$G$4),"")</f>
        <v>Recurso M5A</v>
      </c>
      <c r="D11" s="14" t="s">
        <v>148</v>
      </c>
      <c r="E11" s="14" t="s">
        <v>147</v>
      </c>
      <c r="F11" s="14" t="str">
        <f t="shared" ref="F11:F74" si="1">IF(OR(B11&lt;&gt;"",J11&lt;&gt;""),CONCATENATE($C$7,"_",$A11,IF($G$4="Cuaderno de Estudio","_small",CONCATENATE(IF(I11="","","n"),IF(LEFT($G$5,1)="F",".jpg",".png")))),"")</f>
        <v>CN_08_01_CO_REC240_IMG02n.png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CN_08_01_CO_REC240_IMG02a.png</v>
      </c>
      <c r="I11" s="14" t="str">
        <f>IF(OR(B11&lt;&gt;"",J11&lt;&gt;""),IF($G$4="Recurso",IF(LEFT($G$5,1)="M",IF(VLOOKUP($G$5,'Definición técnica de imagenes'!$A$3:$G$17,6,FALSE)=0,"",VLOOKUP($G$5,'Definición técnica de imagenes'!$A$3:$G$17,6,FALSE)),IF($G$5="F1","","")),'Definición técnica de imagenes'!$F$16),"")</f>
        <v>500 x 500 px</v>
      </c>
      <c r="J11" s="79" t="s">
        <v>152</v>
      </c>
      <c r="K11" s="15"/>
    </row>
    <row r="12" spans="1:16" s="12" customFormat="1" ht="27" x14ac:dyDescent="0.25">
      <c r="A12" s="13" t="str">
        <f t="shared" ref="A12:A30" si="3">IF(OR(B12&lt;&gt;"",J12&lt;&gt;""),CONCATENATE(LEFT(A11,3),IF(MID(A11,4,2)+1&lt;10,CONCATENATE("0",MID(A11,4,2)+1))),"")</f>
        <v>IMG03</v>
      </c>
      <c r="B12" s="112" t="s">
        <v>154</v>
      </c>
      <c r="C12" s="27" t="str">
        <f t="shared" si="0"/>
        <v>Recurso M5A</v>
      </c>
      <c r="D12" s="14" t="s">
        <v>148</v>
      </c>
      <c r="E12" s="14" t="s">
        <v>147</v>
      </c>
      <c r="F12" s="14" t="str">
        <f t="shared" si="1"/>
        <v>CN_08_01_CO_REC240_IMG03n.png</v>
      </c>
      <c r="G12" s="14" t="str">
        <f>IF(F12&lt;&gt;"",IF($G$4="Recurso",IF(LEFT($G$5,1)="M",VLOOKUP($G$5,'Definición técnica de imagenes'!$A$3:$G$17,5,FALSE),IF($G$5="F1",'Definición técnica de imagenes'!$E$15,'Definición técnica de imagenes'!$F$13)),'Definición técnica de imagenes'!$E$16),"")</f>
        <v>286 x 286 px</v>
      </c>
      <c r="H12" s="14" t="str">
        <f t="shared" si="2"/>
        <v>CN_08_01_CO_REC240_IMG03a.png</v>
      </c>
      <c r="I12" s="14" t="str">
        <f>IF(OR(B12&lt;&gt;"",J12&lt;&gt;""),IF($G$4="Recurso",IF(LEFT($G$5,1)="M",IF(VLOOKUP($G$5,'Definición técnica de imagenes'!$A$3:$G$17,6,FALSE)=0,"",VLOOKUP($G$5,'Definición técnica de imagenes'!$A$3:$G$17,6,FALSE)),IF($G$5="F1","","")),'Definición técnica de imagenes'!$F$16),"")</f>
        <v>500 x 500 px</v>
      </c>
      <c r="J12" s="79" t="s">
        <v>155</v>
      </c>
      <c r="K12" s="19"/>
    </row>
    <row r="13" spans="1:16" s="12" customFormat="1" ht="27" x14ac:dyDescent="0.25">
      <c r="A13" s="13" t="str">
        <f t="shared" si="3"/>
        <v>IMG04</v>
      </c>
      <c r="B13" s="113" t="s">
        <v>156</v>
      </c>
      <c r="C13" s="27" t="str">
        <f t="shared" si="0"/>
        <v>Recurso M5A</v>
      </c>
      <c r="D13" s="14" t="s">
        <v>148</v>
      </c>
      <c r="E13" s="14" t="s">
        <v>147</v>
      </c>
      <c r="F13" s="14" t="str">
        <f t="shared" si="1"/>
        <v>CN_08_01_CO_REC240_IMG04n.png</v>
      </c>
      <c r="G13" s="14" t="str">
        <f>IF(F13&lt;&gt;"",IF($G$4="Recurso",IF(LEFT($G$5,1)="M",VLOOKUP($G$5,'Definición técnica de imagenes'!$A$3:$G$17,5,FALSE),IF($G$5="F1",'Definición técnica de imagenes'!$E$15,'Definición técnica de imagenes'!$F$13)),'Definición técnica de imagenes'!$E$16),"")</f>
        <v>286 x 286 px</v>
      </c>
      <c r="H13" s="14" t="str">
        <f t="shared" si="2"/>
        <v>CN_08_01_CO_REC240_IMG04a.png</v>
      </c>
      <c r="I13" s="14" t="str">
        <f>IF(OR(B13&lt;&gt;"",J13&lt;&gt;""),IF($G$4="Recurso",IF(LEFT($G$5,1)="M",IF(VLOOKUP($G$5,'Definición técnica de imagenes'!$A$3:$G$17,6,FALSE)=0,"",VLOOKUP($G$5,'Definición técnica de imagenes'!$A$3:$G$17,6,FALSE)),IF($G$5="F1","","")),'Definición técnica de imagenes'!$F$16),"")</f>
        <v>500 x 500 px</v>
      </c>
      <c r="J13" s="79" t="s">
        <v>157</v>
      </c>
      <c r="K13" s="19"/>
    </row>
    <row r="14" spans="1:16" s="12" customFormat="1" ht="67.5" customHeight="1" x14ac:dyDescent="0.25">
      <c r="A14" s="13" t="str">
        <f t="shared" si="3"/>
        <v>IMG05</v>
      </c>
      <c r="B14" s="78" t="s">
        <v>158</v>
      </c>
      <c r="C14" s="27" t="str">
        <f t="shared" si="0"/>
        <v>Recurso M5A</v>
      </c>
      <c r="D14" s="14" t="s">
        <v>148</v>
      </c>
      <c r="E14" s="14" t="s">
        <v>147</v>
      </c>
      <c r="F14" s="14" t="str">
        <f t="shared" si="1"/>
        <v>CN_08_01_CO_REC240_IMG05n.png</v>
      </c>
      <c r="G14" s="14" t="str">
        <f>IF(F14&lt;&gt;"",IF($G$4="Recurso",IF(LEFT($G$5,1)="M",VLOOKUP($G$5,'Definición técnica de imagenes'!$A$3:$G$17,5,FALSE),IF($G$5="F1",'Definición técnica de imagenes'!$E$15,'Definición técnica de imagenes'!$F$13)),'Definición técnica de imagenes'!$E$16),"")</f>
        <v>286 x 286 px</v>
      </c>
      <c r="H14" s="14" t="str">
        <f t="shared" si="2"/>
        <v>CN_08_01_CO_REC240_IMG05a.png</v>
      </c>
      <c r="I14" s="14" t="str">
        <f>IF(OR(B14&lt;&gt;"",J14&lt;&gt;""),IF($G$4="Recurso",IF(LEFT($G$5,1)="M",IF(VLOOKUP($G$5,'Definición técnica de imagenes'!$A$3:$G$17,6,FALSE)=0,"",VLOOKUP($G$5,'Definición técnica de imagenes'!$A$3:$G$17,6,FALSE)),IF($G$5="F1","","")),'Definición técnica de imagenes'!$F$16),"")</f>
        <v>500 x 500 px</v>
      </c>
      <c r="J14" s="79" t="s">
        <v>159</v>
      </c>
      <c r="K14" s="79"/>
    </row>
    <row r="15" spans="1:16" s="12" customFormat="1" ht="13.5" customHeight="1" x14ac:dyDescent="0.25">
      <c r="A15" s="13" t="str">
        <f t="shared" si="3"/>
        <v>IMG06</v>
      </c>
      <c r="B15" s="78" t="s">
        <v>160</v>
      </c>
      <c r="C15" s="27" t="str">
        <f t="shared" si="0"/>
        <v>Recurso M5A</v>
      </c>
      <c r="D15" s="14" t="s">
        <v>148</v>
      </c>
      <c r="E15" s="14" t="s">
        <v>147</v>
      </c>
      <c r="F15" s="14" t="str">
        <f t="shared" si="1"/>
        <v>CN_08_01_CO_REC240_IMG06n.png</v>
      </c>
      <c r="G15" s="14" t="str">
        <f>IF(F15&lt;&gt;"",IF($G$4="Recurso",IF(LEFT($G$5,1)="M",VLOOKUP($G$5,'Definición técnica de imagenes'!$A$3:$G$17,5,FALSE),IF($G$5="F1",'Definición técnica de imagenes'!$E$15,'Definición técnica de imagenes'!$F$13)),'Definición técnica de imagenes'!$E$16),"")</f>
        <v>286 x 286 px</v>
      </c>
      <c r="H15" s="14" t="str">
        <f t="shared" si="2"/>
        <v>CN_08_01_CO_REC240_IMG06a.png</v>
      </c>
      <c r="I15" s="14" t="str">
        <f>IF(OR(B15&lt;&gt;"",J15&lt;&gt;""),IF($G$4="Recurso",IF(LEFT($G$5,1)="M",IF(VLOOKUP($G$5,'Definición técnica de imagenes'!$A$3:$G$17,6,FALSE)=0,"",VLOOKUP($G$5,'Definición técnica de imagenes'!$A$3:$G$17,6,FALSE)),IF($G$5="F1","","")),'Definición técnica de imagenes'!$F$16),"")</f>
        <v>500 x 500 px</v>
      </c>
      <c r="J15" s="80" t="s">
        <v>161</v>
      </c>
      <c r="K15" s="80" t="s">
        <v>162</v>
      </c>
    </row>
    <row r="16" spans="1:16" s="12" customFormat="1" ht="27" x14ac:dyDescent="0.3">
      <c r="A16" s="13" t="str">
        <f t="shared" si="3"/>
        <v>IMG07</v>
      </c>
      <c r="B16" s="78" t="s">
        <v>163</v>
      </c>
      <c r="C16" s="27" t="str">
        <f t="shared" si="0"/>
        <v>Recurso M5A</v>
      </c>
      <c r="D16" s="14" t="s">
        <v>148</v>
      </c>
      <c r="E16" s="14" t="s">
        <v>147</v>
      </c>
      <c r="F16" s="14" t="str">
        <f t="shared" si="1"/>
        <v>CN_08_01_CO_REC240_IMG07n.png</v>
      </c>
      <c r="G16" s="14" t="str">
        <f>IF(F16&lt;&gt;"",IF($G$4="Recurso",IF(LEFT($G$5,1)="M",VLOOKUP($G$5,'Definición técnica de imagenes'!$A$3:$G$17,5,FALSE),IF($G$5="F1",'Definición técnica de imagenes'!$E$15,'Definición técnica de imagenes'!$F$13)),'Definición técnica de imagenes'!$E$16),"")</f>
        <v>286 x 286 px</v>
      </c>
      <c r="H16" s="14" t="str">
        <f t="shared" si="2"/>
        <v>CN_08_01_CO_REC240_IMG07a.png</v>
      </c>
      <c r="I16" s="14" t="str">
        <f>IF(OR(B16&lt;&gt;"",J16&lt;&gt;""),IF($G$4="Recurso",IF(LEFT($G$5,1)="M",IF(VLOOKUP($G$5,'Definición técnica de imagenes'!$A$3:$G$17,6,FALSE)=0,"",VLOOKUP($G$5,'Definición técnica de imagenes'!$A$3:$G$17,6,FALSE)),IF($G$5="F1","","")),'Definición técnica de imagenes'!$F$16),"")</f>
        <v>500 x 500 px</v>
      </c>
      <c r="J16" s="114" t="s">
        <v>164</v>
      </c>
      <c r="K16" s="34"/>
    </row>
    <row r="17" spans="1:11" s="12" customFormat="1" ht="27" x14ac:dyDescent="0.25">
      <c r="A17" s="13" t="str">
        <f t="shared" si="3"/>
        <v>IMG08</v>
      </c>
      <c r="B17" s="78" t="s">
        <v>165</v>
      </c>
      <c r="C17" s="27" t="str">
        <f t="shared" si="0"/>
        <v>Recurso M5A</v>
      </c>
      <c r="D17" s="14" t="s">
        <v>148</v>
      </c>
      <c r="E17" s="14" t="s">
        <v>147</v>
      </c>
      <c r="F17" s="14" t="str">
        <f t="shared" si="1"/>
        <v>CN_08_01_CO_REC240_IMG08n.png</v>
      </c>
      <c r="G17" s="14" t="str">
        <f>IF(F17&lt;&gt;"",IF($G$4="Recurso",IF(LEFT($G$5,1)="M",VLOOKUP($G$5,'Definición técnica de imagenes'!$A$3:$G$17,5,FALSE),IF($G$5="F1",'Definición técnica de imagenes'!$E$15,'Definición técnica de imagenes'!$F$13)),'Definición técnica de imagenes'!$E$16),"")</f>
        <v>286 x 286 px</v>
      </c>
      <c r="H17" s="14" t="str">
        <f t="shared" si="2"/>
        <v>CN_08_01_CO_REC240_IMG08a.png</v>
      </c>
      <c r="I17" s="14" t="str">
        <f>IF(OR(B17&lt;&gt;"",J17&lt;&gt;""),IF($G$4="Recurso",IF(LEFT($G$5,1)="M",IF(VLOOKUP($G$5,'Definición técnica de imagenes'!$A$3:$G$17,6,FALSE)=0,"",VLOOKUP($G$5,'Definición técnica de imagenes'!$A$3:$G$17,6,FALSE)),IF($G$5="F1","","")),'Definición técnica de imagenes'!$F$16),"")</f>
        <v>500 x 500 px</v>
      </c>
      <c r="J17" s="80" t="s">
        <v>166</v>
      </c>
      <c r="K17" s="21"/>
    </row>
    <row r="18" spans="1:11" s="12" customFormat="1" ht="27" x14ac:dyDescent="0.25">
      <c r="A18" s="13" t="str">
        <f t="shared" si="3"/>
        <v>IMG09</v>
      </c>
      <c r="B18" s="78" t="s">
        <v>167</v>
      </c>
      <c r="C18" s="27" t="str">
        <f t="shared" si="0"/>
        <v>Recurso M5A</v>
      </c>
      <c r="D18" s="14" t="s">
        <v>148</v>
      </c>
      <c r="E18" s="14" t="s">
        <v>147</v>
      </c>
      <c r="F18" s="14" t="str">
        <f t="shared" si="1"/>
        <v>CN_08_01_CO_REC240_IMG09n.png</v>
      </c>
      <c r="G18" s="14" t="str">
        <f>IF(F18&lt;&gt;"",IF($G$4="Recurso",IF(LEFT($G$5,1)="M",VLOOKUP($G$5,'Definición técnica de imagenes'!$A$3:$G$17,5,FALSE),IF($G$5="F1",'Definición técnica de imagenes'!$E$15,'Definición técnica de imagenes'!$F$13)),'Definición técnica de imagenes'!$E$16),"")</f>
        <v>286 x 286 px</v>
      </c>
      <c r="H18" s="14" t="str">
        <f t="shared" si="2"/>
        <v>CN_08_01_CO_REC240_IMG09a.png</v>
      </c>
      <c r="I18" s="14" t="str">
        <f>IF(OR(B18&lt;&gt;"",J18&lt;&gt;""),IF($G$4="Recurso",IF(LEFT($G$5,1)="M",IF(VLOOKUP($G$5,'Definición técnica de imagenes'!$A$3:$G$17,6,FALSE)=0,"",VLOOKUP($G$5,'Definición técnica de imagenes'!$A$3:$G$17,6,FALSE)),IF($G$5="F1","","")),'Definición técnica de imagenes'!$F$16),"")</f>
        <v>500 x 500 px</v>
      </c>
      <c r="J18" s="80" t="s">
        <v>168</v>
      </c>
      <c r="K18" s="21"/>
    </row>
    <row r="19" spans="1:11" s="12" customFormat="1" ht="27" x14ac:dyDescent="0.3">
      <c r="A19" s="116" t="s">
        <v>170</v>
      </c>
      <c r="B19" s="115">
        <v>205492363</v>
      </c>
      <c r="C19" s="27" t="str">
        <f t="shared" si="0"/>
        <v>Recurso M5A</v>
      </c>
      <c r="D19" s="14" t="s">
        <v>148</v>
      </c>
      <c r="E19" s="14" t="s">
        <v>147</v>
      </c>
      <c r="F19" s="14" t="str">
        <f t="shared" si="1"/>
        <v>CN_08_01_CO_REC240_IMG10n.png</v>
      </c>
      <c r="G19" s="14" t="str">
        <f>IF(F19&lt;&gt;"",IF($G$4="Recurso",IF(LEFT($G$5,1)="M",VLOOKUP($G$5,'Definición técnica de imagenes'!$A$3:$G$17,5,FALSE),IF($G$5="F1",'Definición técnica de imagenes'!$E$15,'Definición técnica de imagenes'!$F$13)),'Definición técnica de imagenes'!$E$16),"")</f>
        <v>286 x 286 px</v>
      </c>
      <c r="H19" s="14" t="str">
        <f t="shared" si="2"/>
        <v>CN_08_01_CO_REC240_IMG10a.png</v>
      </c>
      <c r="I19" s="14" t="str">
        <f>IF(OR(B19&lt;&gt;"",J19&lt;&gt;""),IF($G$4="Recurso",IF(LEFT($G$5,1)="M",IF(VLOOKUP($G$5,'Definición técnica de imagenes'!$A$3:$G$17,6,FALSE)=0,"",VLOOKUP($G$5,'Definición técnica de imagenes'!$A$3:$G$17,6,FALSE)),IF($G$5="F1","","")),'Definición técnica de imagenes'!$F$16),"")</f>
        <v>500 x 500 px</v>
      </c>
      <c r="J19" s="114" t="s">
        <v>169</v>
      </c>
      <c r="K19" s="34"/>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6" t="s">
        <v>38</v>
      </c>
      <c r="B1" s="97"/>
      <c r="C1" s="97"/>
      <c r="D1" s="97"/>
      <c r="E1" s="97"/>
      <c r="F1" s="98"/>
    </row>
    <row r="2" spans="1:11" x14ac:dyDescent="0.25">
      <c r="A2" s="43" t="s">
        <v>42</v>
      </c>
      <c r="B2" s="44"/>
      <c r="C2" s="99" t="s">
        <v>13</v>
      </c>
      <c r="D2" s="100"/>
      <c r="E2" s="101"/>
      <c r="F2" s="45"/>
    </row>
    <row r="3" spans="1:11" ht="63" x14ac:dyDescent="0.25">
      <c r="A3" s="46" t="s">
        <v>43</v>
      </c>
      <c r="B3" s="44"/>
      <c r="C3" s="105" t="s">
        <v>14</v>
      </c>
      <c r="D3" s="106"/>
      <c r="E3" s="107"/>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8" t="str">
        <f>CONCATENATE(H21,"_",I21,"_",J21,"_CO")</f>
        <v>LE_07_04_CO</v>
      </c>
      <c r="E5" s="109"/>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4" t="str">
        <f>CONCATENATE("SolicitudGrafica_",D5,".xls")</f>
        <v>SolicitudGrafica_LE_07_04_CO.xls</v>
      </c>
      <c r="E7" s="94"/>
      <c r="F7" s="95"/>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6" t="s">
        <v>41</v>
      </c>
      <c r="B13" s="97"/>
      <c r="C13" s="97"/>
      <c r="D13" s="97"/>
      <c r="E13" s="97"/>
      <c r="F13" s="98"/>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9" t="s">
        <v>49</v>
      </c>
      <c r="D15" s="100"/>
      <c r="E15" s="100"/>
      <c r="F15" s="101"/>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2" t="str">
        <f>CONCATENATE(H21,"_",I21,"_",J21,"_",K45)</f>
        <v>LE_07_04_REC10</v>
      </c>
      <c r="E17" s="103"/>
      <c r="F17" s="104"/>
      <c r="J17" s="35">
        <v>14</v>
      </c>
      <c r="K17" s="35">
        <v>14</v>
      </c>
    </row>
    <row r="18" spans="1:11" ht="79.5" thickBot="1" x14ac:dyDescent="0.3">
      <c r="A18" s="46" t="s">
        <v>48</v>
      </c>
      <c r="B18" s="44"/>
      <c r="C18" s="75" t="s">
        <v>128</v>
      </c>
      <c r="D18" s="94" t="str">
        <f>CONCATENATE("SolicitudGrafica_",D17,".xls")</f>
        <v>SolicitudGrafica_LE_07_04_REC10.xls</v>
      </c>
      <c r="E18" s="94"/>
      <c r="F18" s="95"/>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DIANY</cp:lastModifiedBy>
  <dcterms:created xsi:type="dcterms:W3CDTF">2014-07-01T23:43:25Z</dcterms:created>
  <dcterms:modified xsi:type="dcterms:W3CDTF">2015-05-08T04:04:02Z</dcterms:modified>
</cp:coreProperties>
</file>