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5600" yWindow="20" windowWidth="25680" windowHeight="12660" tabRatio="500" activeTab="1"/>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A34" i="1"/>
  <c r="F34" i="1"/>
  <c r="G34" i="1"/>
  <c r="H34" i="1"/>
  <c r="A33" i="1"/>
  <c r="F33" i="1"/>
  <c r="G33" i="1"/>
  <c r="H33" i="1"/>
  <c r="A32" i="1"/>
  <c r="F32" i="1"/>
  <c r="G32" i="1"/>
  <c r="H32" i="1"/>
  <c r="A31" i="1"/>
  <c r="F31" i="1"/>
  <c r="G31" i="1"/>
  <c r="H31" i="1"/>
  <c r="A30" i="1"/>
  <c r="F30" i="1"/>
  <c r="G30" i="1"/>
  <c r="H30" i="1"/>
  <c r="A29" i="1"/>
  <c r="F29" i="1"/>
  <c r="G29" i="1"/>
  <c r="H29" i="1"/>
  <c r="A28" i="1"/>
  <c r="F28" i="1"/>
  <c r="G28" i="1"/>
  <c r="H28" i="1"/>
  <c r="A27" i="1"/>
  <c r="F27" i="1"/>
  <c r="G27" i="1"/>
  <c r="H27" i="1"/>
  <c r="A26" i="1"/>
  <c r="F26" i="1"/>
  <c r="G26" i="1"/>
  <c r="H26" i="1"/>
  <c r="A25" i="1"/>
  <c r="F25" i="1"/>
  <c r="G25" i="1"/>
  <c r="H25" i="1"/>
  <c r="A24" i="1"/>
  <c r="F24" i="1"/>
  <c r="G24" i="1"/>
  <c r="H24" i="1"/>
  <c r="A23" i="1"/>
  <c r="F23" i="1"/>
  <c r="G23" i="1"/>
  <c r="H23" i="1"/>
  <c r="A22" i="1"/>
  <c r="F22" i="1"/>
  <c r="G22" i="1"/>
  <c r="H22" i="1"/>
  <c r="A21" i="1"/>
  <c r="F21" i="1"/>
  <c r="G21" i="1"/>
  <c r="H21" i="1"/>
  <c r="A20" i="1"/>
  <c r="F20" i="1"/>
  <c r="G20" i="1"/>
  <c r="H20" i="1"/>
  <c r="A19" i="1"/>
  <c r="F19" i="1"/>
  <c r="G19" i="1"/>
  <c r="H19" i="1"/>
  <c r="A18" i="1"/>
  <c r="F18" i="1"/>
  <c r="G18" i="1"/>
  <c r="H18" i="1"/>
  <c r="A15" i="1"/>
  <c r="A16" i="1"/>
  <c r="A17" i="1"/>
  <c r="F17" i="1"/>
  <c r="G17" i="1"/>
  <c r="H17" i="1"/>
  <c r="F16" i="1"/>
  <c r="G16" i="1"/>
  <c r="H16" i="1"/>
  <c r="F15" i="1"/>
  <c r="G15" i="1"/>
  <c r="H15" i="1"/>
  <c r="A14"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<sst xmlns="http://schemas.openxmlformats.org/spreadsheetml/2006/main" count="472" uniqueCount="248">
  <si>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</si>
  <si>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</si>
  <si>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</si>
  <si>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</si>
  <si>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</si>
  <si>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</si>
  <si>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</si>
  <si>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</si>
  <si>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</si>
  <si>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</si>
  <si>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</si>
  <si>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</si>
  <si>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</si>
  <si>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</si>
  <si>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</si>
  <si>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</si>
  <si>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</si>
  <si>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</si>
  <si>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</si>
  <si>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</si>
  <si>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</si>
  <si>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</si>
  <si>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</si>
  <si>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</si>
  <si>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</si>
  <si>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</si>
  <si>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</si>
  <si>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</si>
  <si>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</si>
  <si>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</si>
  <si>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</si>
  <si>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</si>
  <si>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</si>
  <si>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</si>
  <si>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</si>
  <si>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</si>
  <si>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</si>
  <si>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</si>
  <si>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</si>
  <si>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</si>
  <si>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</si>
  <si>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</si>
  <si>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</si>
  <si>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</si>
  <si>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</si>
  <si>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</si>
  <si>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</si>
  <si>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</si>
  <si>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</si>
  <si>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</si>
  <si>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</si>
  <si>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</si>
  <si>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</si>
  <si>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</si>
  <si>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</si>
  <si>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</si>
  <si>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</si>
  <si>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</si>
  <si>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</si>
  <si>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</si>
  <si>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</si>
  <si>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</si>
  <si>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</si>
  <si>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</si>
  <si>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</si>
  <si>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</si>
  <si>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</si>
  <si>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</si>
  <si>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</si>
  <si>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</si>
  <si>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</si>
  <si>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</si>
  <si>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</si>
  <si>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</si>
  <si>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</si>
  <si>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</si>
  <si>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</si>
  <si>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</si>
  <si>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</si>
  <si>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</si>
  <si>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</si>
  <si>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</si>
  <si>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</si>
  <si>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</si>
  <si>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</si>
  <si>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</si>
  <si>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</si>
  <si>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</si>
  <si>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</si>
  <si>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</si>
  <si>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</si>
  <si>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</si>
  <si>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</si>
  <si>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</si>
  <si>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</si>
  <si>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</si>
  <si>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</si>
  <si>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</si>
  <si>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</si>
  <si>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</si>
  <si>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</si>
  <si>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</si>
  <si>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</si>
  <si>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</si>
  <si>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</si>
  <si>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</si>
  <si>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</si>
  <si>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</si>
  <si>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</si>
  <si>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</si>
  <si>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</si>
  <si>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</si>
  <si>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</si>
  <si>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</si>
  <si>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</si>
  <si>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</si>
  <si>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</si>
  <si>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</si>
  <si>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</si>
  <si>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</si>
  <si>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</si>
  <si>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</si>
  <si>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</si>
  <si>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</si>
  <si>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</si>
  <si>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</si>
  <si>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</si>
  <si>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</si>
  <si>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</si>
  <si>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</si>
  <si>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</si>
  <si>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</si>
  <si>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</si>
  <si>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</si>
  <si>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</si>
  <si>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</si>
  <si>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</si>
  <si>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</si>
  <si>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</si>
  <si>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</si>
  <si>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</si>
  <si>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</si>
  <si>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</si>
  <si>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</si>
  <si>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</si>
  <si>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</si>
  <si>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</si>
  <si>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</si>
  <si>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</si>
  <si>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</si>
  <si>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</si>
  <si>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</si>
  <si>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</si>
  <si>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</si>
  <si>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</si>
  <si>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</si>
  <si>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</si>
  <si>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</si>
  <si>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</si>
  <si>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</si>
  <si>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</si>
  <si>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</si>
  <si>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</si>
  <si>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</si>
  <si>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</si>
  <si>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</si>
  <si>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</si>
  <si>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</si>
  <si>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</si>
  <si>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</si>
  <si>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</si>
  <si>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</si>
  <si>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</si>
  <si>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</si>
  <si>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</si>
  <si>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</si>
  <si>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</si>
  <si>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</si>
  <si>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</si>
  <si>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</si>
  <si>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</si>
  <si>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</si>
  <si>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</si>
  <si>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</si>
  <si>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</si>
  <si>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</si>
  <si>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</si>
  <si>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http://upload.wikimedia.org/wikipedia/commons/9/99/Vector_components.png</t>
  </si>
  <si>
    <t>Movimiento en dos dimensiones</t>
  </si>
  <si>
    <t>Sergio Cuellar Ardila</t>
  </si>
  <si>
    <t>Ilustración</t>
  </si>
  <si>
    <t>Cuaderno de Estudio</t>
  </si>
  <si>
    <t xml:space="preserve">Distancia de flechas horizonal y vertical deben coincidir con la diagonal </t>
  </si>
  <si>
    <t>Vector R debe tener una línea más delgada</t>
  </si>
  <si>
    <t>Imagen de autor</t>
  </si>
  <si>
    <t>Suma de vectores</t>
  </si>
  <si>
    <t>Suma de vetores usando paralelogramo</t>
  </si>
  <si>
    <t>Vector diagonal</t>
  </si>
  <si>
    <t>Descomposición de vector diagonal</t>
  </si>
  <si>
    <t>Uso de triángulo para descomposición</t>
  </si>
  <si>
    <t>Las letras deben tener un mayor tamaño respecto al símbolo del ángulo</t>
  </si>
  <si>
    <t>Imagen de avión con vector</t>
  </si>
  <si>
    <t>El vector en rojo debe ser el que más se resalte</t>
  </si>
  <si>
    <t>Imagen de avión con vector y sus componentes</t>
  </si>
  <si>
    <t>Resaltar los vectores, importamte que se observe con claridad el valor del ángulo</t>
  </si>
  <si>
    <t>http://upload.wikimedia.org/wikipedia/commons/4/4e/ParabolicWaterTrajectory.jpg</t>
  </si>
  <si>
    <t>Fotografía</t>
  </si>
  <si>
    <t>Fuentes de agua que describen trayectoria parabólica</t>
  </si>
  <si>
    <t>http://upload.wikimedia.org/wikipedia/commons/5/5b/Odomania.jpg</t>
  </si>
  <si>
    <t>Jugador de baloncesto en lanzamiento de pelota</t>
  </si>
  <si>
    <t>http://upload.wikimedia.org/wikipedia/commons/3/3e/Ferde_hajitas2.svg</t>
  </si>
  <si>
    <t>Componentes de velocidad inicial en un movimiento parabólico</t>
  </si>
  <si>
    <t>Prestar atención a los colores, mejoran la identificaciñon de los vectores</t>
  </si>
  <si>
    <t>4 ESO/Física y Química/La cinemática/3 El movimiento rectilíneo uniformemente acelerado/3.2 El movimiento de proyectiles</t>
  </si>
  <si>
    <t>Descripción del movimiento parabólico</t>
  </si>
  <si>
    <t>La imagen debe modificarse como en la muestra</t>
  </si>
  <si>
    <t>Movimiento semiparabólico</t>
  </si>
  <si>
    <t>El eje y no debe aparecer cortado como en la muestra, el punto rojo debe ser más notable</t>
  </si>
  <si>
    <t>https://www.flickr.com/photos/baslercast/4637566354/in/photolist-o6PPrM-84KBTP-84NJUA-84Leue-xKPE6-cAM1zW-4nFWz3-4ciox6-ekErhw-dp3CR9-d1JFfA-dttGWj-deJQKj-8RNKUN-daKBc7-dkMta1-gPW6Xr-8RKDhX-brdXxC-nc8kz5-cnATwQ-dfAC3C-gPW5Tn-k546xW-2DEdp3-69wHVJ-canLr7-crPJPm-AtPbD-7Ad7Wi-9AeSiN-86GxqW-cUBkKQ-dthKCw-9zRj4d-6VMmmV-8G7dD-46iKM-9QduxJ-81SfW-ciw6Kj-aLRyVD-dmfKpt-dsHTUN-78hQ5U-88ZKgW-9f2h59-iyQgA-bV9EqR-eda8iX/</t>
  </si>
  <si>
    <t>Movimiento en glorieta para ilustrar el movimiento circular</t>
  </si>
  <si>
    <t>https://www.flickr.com/photos/brent_nashville/10325563595/in/photolist-gJrdjx-6gZz9m-6X36qP-54TmaQ-dZHicC-bFCpUz-4bvxR9-p1g6i5-ck5UcS-7AoD3k-5vnNAS-6SyDxX-cu84iu-oSWx2N-85NkFM-dHUFY2-a2yrUM-cu84tN-mZv5Q5-8GJp9R-cu84k5-edUtFr-5JXaB1-5JVMrZ-5KCwbJ-5KyfM2-5KBDjA-5JSUaV-5JSU9i-5Kygna-5KCw5W-5KBEJw-5JSU76-5JXa6Q-qZS9WG-5JSUpX-5sd4m6-5KygL8-5KxqeP-5KCvzY-5KyfzZ-5JVLPa-5KCvJL-pjEVp8-5EgQWi-8qB4xE-7RCjw3-o6PPrM-84KBTP-84NJUA</t>
  </si>
  <si>
    <t>Movimiento  circular en una atracción mecánica</t>
  </si>
  <si>
    <t>Un satélite artificial en órbita circular alrededor de la tierra, hacer tamaño proporcional, y hacer diferenciación de colores respectivos.</t>
  </si>
  <si>
    <t>Movimiento de satétite</t>
  </si>
  <si>
    <t>Un satélite artificial en órbita circular alrededor de la tierra, hacer tamaño de las flechas IGUAL, y hacer diferenciación de colores respectivos, enumerar subíndices en el mismo orden.</t>
  </si>
  <si>
    <t>Diferentes vectores en distintas posiciones en movimiento circular</t>
  </si>
  <si>
    <t>http://upload.wikimedia.org/wikipedia/commons/1/1a/Circular_motion_velocity_and_acceleration.svg</t>
  </si>
  <si>
    <t>Movimiento circular uniforme</t>
  </si>
  <si>
    <t>Se deben realizar todos los vectores rojos de la misma longitud. Al igual que los vectores azules</t>
  </si>
  <si>
    <t>Componentes vectoriales de  movimiento circular</t>
  </si>
  <si>
    <t xml:space="preserve">El vector azul debe ser paralelo y de igual longitud que la línea punteada. </t>
  </si>
  <si>
    <t>https://www.flickr.com/photos/95128916@N00/14505761243/in/photolist-o6PPrM-84KBTP-84NJUA-84Leue-xKPE6-cAM1zW-4nFWz3-4ciox6-ekErhw-dp3CR9-d1JFfA-dttGWj-deJQKj-8RNKUN-daKBc7-dkMta1-gPW6Xr-8RKDhX-brdXxC-nc8kz5-cnATwQ-dfAC3C-gPW5Tn-k546xW-2DEdp3-69wHVJ-canLr7-crPJPm-AtPbD-7Ad7Wi-9AeSiN-86GxqW-cUBkKQ-dthKCw-9zRj4d-6VMmmV-8G7dD-46iKM-9QduxJ-81SfW-ciw6Kj-aLRyVD-dmfKpt-dsHTUN-78hQ5U-88ZKgW-9f2h59-iyQgA-bV9EqR-eda8iX</t>
  </si>
  <si>
    <t>La imagen debe ser creada. 
Atención a la longitud de las flechas, que v1 sea notoriamente menor que v2.
En la figura poner coma en los decimales: 1,0 y 2,0</t>
  </si>
  <si>
    <t>Movimiento circular uniformemente acelerado</t>
  </si>
  <si>
    <t>http://upload.wikimedia.org/wikipedia/commons/2/22/Nonuniform_circular_motion.svg</t>
  </si>
  <si>
    <t>Componentes aceleración movimiento circular acelerado</t>
  </si>
  <si>
    <t>Prestar atención a la flecha circular y a los vectores deben ser más notables en grosor que la circunferencia</t>
  </si>
  <si>
    <t>4° ESO/Física y Química/La gravedad/1 los modelos del universo/1.1 EL modelo de Ptolomeo</t>
  </si>
  <si>
    <t>Modelo de Ptolomeo</t>
  </si>
  <si>
    <t>4° ESO/Física y Química/La gravedad/1 los modelos del universo/1.2 EL modelo de Copérnico</t>
  </si>
  <si>
    <t>Modelo de Copérnico</t>
  </si>
  <si>
    <t xml:space="preserve">4° ESO/Física y Química/2 Las leyes de Kepler/2.1 La primera ley de Kepler </t>
  </si>
  <si>
    <t>Primera ley de Kepler</t>
  </si>
  <si>
    <t>4° ESO/Física y Química/2 Las leyes de Kepler/2.2 Segunda Ley de Kepler</t>
  </si>
  <si>
    <t>Segunda ley de Kepler</t>
  </si>
  <si>
    <t>4° ESO/Física y Química/2 Las leyes de Kepler/2.3 Tercera Ley de Kepler</t>
  </si>
  <si>
    <t>Tercera ley de Kepler</t>
  </si>
  <si>
    <t>CN_10_03_CO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</si>
</sst>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ont>
    <font>
      <sz val="12"/>
      <color rgb="FF333333"/>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2" fillId="0" borderId="0" xfId="0" applyFont="1"/>
    <xf numFmtId="0" fontId="4" fillId="0" borderId="0" xfId="51"/>
    <xf numFmtId="0" fontId="4" fillId="0" borderId="36" xfId="51" applyBorder="1" applyAlignment="1">
      <alignment vertical="center" wrapText="1"/>
    </xf>
    <xf numFmtId="0" fontId="4" fillId="0" borderId="0" xfId="51" applyAlignment="1">
      <alignment vertical="center"/>
    </xf>
    <xf numFmtId="0" fontId="23" fillId="0" borderId="0" xfId="0" applyFont="1"/>
    <xf numFmtId="0" fontId="23" fillId="0" borderId="0" xfId="0" applyFont="1" applyAlignment="1">
      <alignment horizontal="justify" vertical="center"/>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3"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Lines="54" dropStyle="combo" dx="33" fmlaLink="$H$20" fmlaRange="$H$4:$H$7" noThreeD="1" sel="2" val="0"/>
</file>

<file path=xl/ctrlProps/ctrlProp6.xml><?xml version="1.0" encoding="utf-8"?>
<formControlPr xmlns="http://schemas.microsoft.com/office/spreadsheetml/2009/9/main" objectType="Drop" dropLines="54" dropStyle="combo" dx="33" fmlaLink="$I$20" fmlaRange="$I$6:$I$14" noThreeD="1" sel="8" val="0"/>
</file>

<file path=xl/ctrlProps/ctrlProp7.xml><?xml version="1.0" encoding="utf-8"?>
<formControlPr xmlns="http://schemas.microsoft.com/office/spreadsheetml/2009/9/main" objectType="Drop" dropLines="54" dropStyle="combo" dx="33" fmlaLink="$J$20" fmlaRange="$J$4:$J$19" noThreeD="1" sel="3"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4</xdr:col>
          <xdr:colOff>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5</xdr:col>
          <xdr:colOff>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6</xdr:col>
          <xdr:colOff>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9/99/Vector_components.png" TargetMode="External"/><Relationship Id="rId4" Type="http://schemas.openxmlformats.org/officeDocument/2006/relationships/hyperlink" Target="http://upload.wikimedia.org/wikipedia/commons/4/4e/ParabolicWaterTrajectory.jpg" TargetMode="External"/><Relationship Id="rId5" Type="http://schemas.openxmlformats.org/officeDocument/2006/relationships/hyperlink" Target="http://upload.wikimedia.org/wikipedia/commons/5/5b/Odomania.jpg" TargetMode="External"/><Relationship Id="rId6" Type="http://schemas.openxmlformats.org/officeDocument/2006/relationships/hyperlink" Target="http://upload.wikimedia.org/wikipedia/commons/3/3e/Ferde_hajitas2.svg" TargetMode="External"/><Relationship Id="rId7" Type="http://schemas.openxmlformats.org/officeDocument/2006/relationships/hyperlink" Target="http://upload.wikimedia.org/wikipedia/commons/3/3e/Ferde_hajitas2.svg" TargetMode="External"/><Relationship Id="rId8" Type="http://schemas.openxmlformats.org/officeDocument/2006/relationships/hyperlink" Target="https://www.flickr.com/photos/baslercast/4637566354/in/photolist-o6PPrM-84KBTP-84NJUA-84Leue-xKPE6-cAM1zW-4nFWz3-4ciox6-ekErhw-dp3CR9-d1JFfA-dttGWj-deJQKj-8RNKUN-daKBc7-dkMta1-gPW6Xr-8RKDhX-brdXxC-nc8kz5-cnATwQ-dfAC3C-gPW5Tn-k546xW-2DEdp3-69wHVJ-canLr7-crPJPm-AtPbD-7Ad7Wi-9AeSiN-86GxqW-cUBkKQ-dthKCw-9zRj4d-6VMmmV-8G7dD-46iKM-9QduxJ-81SfW-ciw6Kj-aLRyVD-dmfKpt-dsHTUN-78hQ5U-88ZKgW-9f2h59-iyQgA-bV9EqR-eda8iX/" TargetMode="External"/><Relationship Id="rId9" Type="http://schemas.openxmlformats.org/officeDocument/2006/relationships/hyperlink" Target="http://upload.wikimedia.org/wikipedia/commons/1/1a/Circular_motion_velocity_and_acceleration.svg" TargetMode="External"/><Relationship Id="rId1" Type="http://schemas.openxmlformats.org/officeDocument/2006/relationships/hyperlink" Target="http://upload.wikimedia.org/wikipedia/commons/9/99/Vector_components.png" TargetMode="External"/><Relationship Id="rId2" Type="http://schemas.openxmlformats.org/officeDocument/2006/relationships/hyperlink" Target="http://upload.wikimedia.org/wikipedia/commons/9/99/Vector_components.png"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opLeftCell="B1" zoomScale="120" zoomScaleNormal="120" zoomScalePageLayoutView="120" workbookViewId="0">
      <pane ySplit="9" topLeftCell="A30" activePane="bottomLeft" state="frozen"/>
      <selection pane="bottomLeft" activeCell="B35" sqref="B35"/>
    </sheetView>
  </sheetViews>
  <sheetFormatPr baseColWidth="10" defaultColWidth="10.83203125" defaultRowHeight="13" x14ac:dyDescent="0"/>
  <cols>
    <col min="1" max="1" width="7" style="2" customWidth="1"/>
    <col min="2" max="2" width="31.1640625"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121.5" style="16" customWidth="1"/>
    <col min="12" max="12" width="20.33203125" style="2" hidden="1" customWidth="1"/>
    <col min="13" max="13" width="14.5" style="2" hidden="1" customWidth="1"/>
    <col min="14" max="15" width="0" style="2" hidden="1" customWidth="1"/>
    <col min="16" max="16384" width="10.83203125" style="2"/>
  </cols>
  <sheetData>
    <row r="1" spans="1:16" ht="16" thickBot="1">
      <c r="A1" s="1"/>
      <c r="B1" s="1"/>
      <c r="C1" s="1"/>
      <c r="D1" s="1"/>
      <c r="F1" s="1"/>
      <c r="G1" s="1"/>
      <c r="H1" s="39"/>
      <c r="I1" s="39"/>
      <c r="J1" s="15"/>
      <c r="K1" s="15"/>
      <c r="L1" s="2" t="s">
        <v>5</v>
      </c>
      <c r="M1" s="2" t="str">
        <f>CONCATENATE('Definición técnica de imagenes'!$B$1," ",$G$5)</f>
        <v xml:space="preserve">Ubicación de la imagen en el recurso </v>
      </c>
    </row>
    <row r="2" spans="1:16" ht="15">
      <c r="A2" s="1"/>
      <c r="B2" s="3" t="s">
        <v>121</v>
      </c>
      <c r="C2" s="82" t="s">
        <v>22</v>
      </c>
      <c r="D2" s="83"/>
      <c r="F2" s="75" t="s">
        <v>0</v>
      </c>
      <c r="G2" s="76"/>
      <c r="H2" s="59"/>
      <c r="I2" s="59"/>
      <c r="J2" s="15"/>
      <c r="L2" s="2" t="s">
        <v>156</v>
      </c>
      <c r="M2" s="2" t="str">
        <f ca="1">IF($N2&lt;COUNTIF('Definición técnica de imagenes'!$A$3:$A$102,$G$5),OFFSET('Definición técnica de imagenes'!$A$1,MATCH($G$5,'Definición técnica de imagenes'!$A$1:$A$104,0)-1+$N2,1,1,1),"")</f>
        <v/>
      </c>
      <c r="N2" s="2">
        <v>0</v>
      </c>
    </row>
    <row r="3" spans="1:16" ht="15">
      <c r="A3" s="1"/>
      <c r="B3" s="4" t="s">
        <v>8</v>
      </c>
      <c r="C3" s="84">
        <v>10</v>
      </c>
      <c r="D3" s="85"/>
      <c r="F3" s="77">
        <v>42139</v>
      </c>
      <c r="G3" s="78"/>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4" t="s">
        <v>188</v>
      </c>
      <c r="D4" s="85"/>
      <c r="E4" s="5"/>
      <c r="F4" s="38" t="s">
        <v>55</v>
      </c>
      <c r="G4" s="62" t="s">
        <v>191</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6" t="s">
        <v>189</v>
      </c>
      <c r="D5" s="87"/>
      <c r="E5" s="5"/>
      <c r="F5" s="38" t="str">
        <f>IF(G4="Recurso","Motor del recurso","")</f>
        <v/>
      </c>
      <c r="G5" s="62"/>
      <c r="H5" s="59"/>
      <c r="I5" s="59"/>
      <c r="J5" s="15"/>
      <c r="K5" s="15"/>
      <c r="M5" s="2" t="str">
        <f ca="1">IF($N5&lt;COUNTIF('Definición técnica de imagenes'!$A$3:$A$102,$G$5),OFFSET('Definición técnica de imagenes'!$A$1,MATCH($G$5,'Definición técnica de imagenes'!$A$1:$A$104,0)-1+$N5,1,1,1),"")</f>
        <v/>
      </c>
      <c r="N5" s="2">
        <v>3</v>
      </c>
    </row>
    <row r="6" spans="1:16" ht="16"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 thickBot="1">
      <c r="A8" s="10"/>
      <c r="B8" s="10"/>
      <c r="C8" s="10"/>
      <c r="D8" s="11"/>
      <c r="E8" s="11"/>
      <c r="F8" s="79" t="s">
        <v>62</v>
      </c>
      <c r="G8" s="80"/>
      <c r="H8" s="80"/>
      <c r="I8" s="81"/>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Formato</v>
      </c>
      <c r="F9" s="58" t="s">
        <v>61</v>
      </c>
      <c r="G9" s="58" t="s">
        <v>59</v>
      </c>
      <c r="H9" s="58" t="s">
        <v>60</v>
      </c>
      <c r="I9" s="58" t="s">
        <v>114</v>
      </c>
      <c r="J9" s="19" t="s">
        <v>6</v>
      </c>
      <c r="K9" s="20" t="s">
        <v>7</v>
      </c>
    </row>
    <row r="10" spans="1:16" s="12" customFormat="1" ht="15">
      <c r="A10" s="13" t="str">
        <f>IF(OR(B10&lt;&gt;"",J10&lt;&gt;""),"IMG01","")</f>
        <v>IMG01</v>
      </c>
      <c r="B10" s="107" t="s">
        <v>187</v>
      </c>
      <c r="C10" s="21" t="str">
        <f t="shared" ref="C10:C41" si="0">IF(OR(B10&lt;&gt;"",J10&lt;&gt;""),IF($G$4="Recurso",CONCATENATE($G$4," ",$G$5),$G$4),"")</f>
        <v>Cuaderno de Estudio</v>
      </c>
      <c r="D10" s="64" t="s">
        <v>190</v>
      </c>
      <c r="E10" s="64" t="s">
        <v>156</v>
      </c>
      <c r="F10" s="14" t="str">
        <f t="shared" ref="F10" si="1">IF(OR(B10&lt;&gt;"",J10&lt;&gt;""),CONCATENATE($C$7,"_",$A10,IF($G$4="Cuaderno de Estudio","_small",CONCATENATE(IF(I10="","","n"),IF(LEFT($G$5,1)="F",".jpg",".png")))),"")</f>
        <v>CN_08_01_REC10_IMG01_small</v>
      </c>
      <c r="G10" s="14" t="str">
        <f ca="1">IF($F10&lt;&gt;"",IF($G$4="Recurso",VLOOKUP($E10,OFFSET('Definición técnica de imagenes'!$A$1,MATCH($G$5,'Definición técnica de imagenes'!$A$1:$A$104,0)-1,1,COUNTIF('Definición técnica de imagenes'!$A$3:$A$102,$G$5),5),5,FALSE),'Definición técnica de imagenes'!$F$16),"")</f>
        <v>526 x 370 px</v>
      </c>
      <c r="H10" s="14" t="str">
        <f t="shared" ref="H10" ca="1" si="2">IF(AND(I10&lt;&gt;"",I10&lt;&gt;0),IF(OR(B10&lt;&gt;"",J10&lt;&gt;""),CONCATENATE($C$7,"_",$A10,IF($G$4="Cuaderno de Estudio","_zoom",CONCATENATE("a",IF(LEFT($G$5,1)="F",".jpg",".png")))),""),"")</f>
        <v>CN_08_01_REC10_IMG01_zoom</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4" t="s">
        <v>195</v>
      </c>
      <c r="K10" s="65" t="s">
        <v>192</v>
      </c>
    </row>
    <row r="11" spans="1:16" s="12" customFormat="1" ht="15">
      <c r="A11" s="13" t="str">
        <f t="shared" ref="A11:A18" si="3">IF(OR(B11&lt;&gt;"",J11&lt;&gt;""),CONCATENATE(LEFT(A10,3),IF(MID(A10,4,2)+1&lt;10,CONCATENATE("0",MID(A10,4,2)+1))),"")</f>
        <v>IMG02</v>
      </c>
      <c r="B11" s="107" t="s">
        <v>187</v>
      </c>
      <c r="C11" s="21" t="str">
        <f t="shared" si="0"/>
        <v>Cuaderno de Estudio</v>
      </c>
      <c r="D11" s="64" t="s">
        <v>190</v>
      </c>
      <c r="E11" s="64" t="s">
        <v>156</v>
      </c>
      <c r="F11" s="14" t="str">
        <f t="shared" ref="F11:F74" si="4">IF(OR(B11&lt;&gt;"",J11&lt;&gt;""),CONCATENATE($C$7,"_",$A11,IF($G$4="Cuaderno de Estudio","_small",CONCATENATE(IF(I11="","","n"),IF(LEFT($G$5,1)="F",".jpg",".png")))),"")</f>
        <v>CN_08_01_REC10_IMG02_small</v>
      </c>
      <c r="G11" s="14" t="str">
        <f ca="1">IF($F11&lt;&gt;"",IF($G$4="Recurso",VLOOKUP($E11,OFFSET('Definición técnica de imagenes'!$A$1,MATCH($G$5,'Definición técnica de imagenes'!$A$1:$A$104,0)-1,1,COUNTIF('Definición técnica de imagenes'!$A$3:$A$102,$G$5),5),5,FALSE),'Definición técnica de imagenes'!$F$16),"")</f>
        <v>526 x 370 px</v>
      </c>
      <c r="H11" s="14" t="str">
        <f t="shared" ref="H11:H74" ca="1" si="5">IF(AND(I11&lt;&gt;"",I11&lt;&gt;0),IF(OR(B11&lt;&gt;"",J11&lt;&gt;""),CONCATENATE($C$7,"_",$A11,IF($G$4="Cuaderno de Estudio","_zoom",CONCATENATE("a",IF(LEFT($G$5,1)="F",".jpg",".png")))),""),"")</f>
        <v>CN_08_01_REC10_IMG02_zoom</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5" t="s">
        <v>196</v>
      </c>
      <c r="K11" s="65" t="s">
        <v>192</v>
      </c>
    </row>
    <row r="12" spans="1:16" s="12" customFormat="1" ht="15">
      <c r="A12" s="13" t="str">
        <f t="shared" si="3"/>
        <v>IMG03</v>
      </c>
      <c r="B12" s="107" t="s">
        <v>187</v>
      </c>
      <c r="C12" s="21" t="str">
        <f t="shared" si="0"/>
        <v>Cuaderno de Estudio</v>
      </c>
      <c r="D12" s="64" t="s">
        <v>190</v>
      </c>
      <c r="E12" s="64"/>
      <c r="F12" s="14" t="str">
        <f t="shared" si="4"/>
        <v>CN_08_01_REC10_IMG03_small</v>
      </c>
      <c r="G12" s="14" t="str">
        <f ca="1">IF($F12&lt;&gt;"",IF($G$4="Recurso",VLOOKUP($E12,OFFSET('Definición técnica de imagenes'!$A$1,MATCH($G$5,'Definición técnica de imagenes'!$A$1:$A$104,0)-1,1,COUNTIF('Definición técnica de imagenes'!$A$3:$A$102,$G$5),5),5,FALSE),'Definición técnica de imagenes'!$F$16),"")</f>
        <v>526 x 370 px</v>
      </c>
      <c r="H12" s="14" t="str">
        <f t="shared" ca="1" si="5"/>
        <v>CN_08_01_REC10_IMG03_zoom</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5" t="s">
        <v>197</v>
      </c>
      <c r="K12" s="65" t="s">
        <v>193</v>
      </c>
    </row>
    <row r="13" spans="1:16" s="12" customFormat="1">
      <c r="A13" s="13" t="str">
        <f t="shared" si="3"/>
        <v>IMG04</v>
      </c>
      <c r="B13" s="63" t="s">
        <v>194</v>
      </c>
      <c r="C13" s="21" t="str">
        <f t="shared" si="0"/>
        <v>Cuaderno de Estudio</v>
      </c>
      <c r="D13" s="64" t="s">
        <v>190</v>
      </c>
      <c r="E13" s="64" t="s">
        <v>156</v>
      </c>
      <c r="F13" s="14" t="str">
        <f t="shared" si="4"/>
        <v>CN_08_01_REC10_IMG04_small</v>
      </c>
      <c r="G13" s="14" t="str">
        <f ca="1">IF($F13&lt;&gt;"",IF($G$4="Recurso",VLOOKUP($E13,OFFSET('Definición técnica de imagenes'!$A$1,MATCH($G$5,'Definición técnica de imagenes'!$A$1:$A$104,0)-1,1,COUNTIF('Definición técnica de imagenes'!$A$3:$A$102,$G$5),5),5,FALSE),'Definición técnica de imagenes'!$F$16),"")</f>
        <v>526 x 370 px</v>
      </c>
      <c r="H13" s="14" t="str">
        <f t="shared" ca="1" si="5"/>
        <v>CN_08_01_REC10_IMG04_zoom</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5" t="s">
        <v>198</v>
      </c>
      <c r="K13" s="65" t="s">
        <v>192</v>
      </c>
    </row>
    <row r="14" spans="1:16" s="12" customFormat="1">
      <c r="A14" s="13" t="str">
        <f t="shared" si="3"/>
        <v>IMG05</v>
      </c>
      <c r="B14" s="63" t="s">
        <v>194</v>
      </c>
      <c r="C14" s="21" t="str">
        <f t="shared" si="0"/>
        <v>Cuaderno de Estudio</v>
      </c>
      <c r="D14" s="64" t="s">
        <v>190</v>
      </c>
      <c r="E14" s="64" t="s">
        <v>157</v>
      </c>
      <c r="F14" s="14" t="str">
        <f t="shared" si="4"/>
        <v>CN_08_01_REC10_IMG05_small</v>
      </c>
      <c r="G14" s="14" t="str">
        <f ca="1">IF($F14&lt;&gt;"",IF($G$4="Recurso",VLOOKUP($E14,OFFSET('Definición técnica de imagenes'!$A$1,MATCH($G$5,'Definición técnica de imagenes'!$A$1:$A$104,0)-1,1,COUNTIF('Definición técnica de imagenes'!$A$3:$A$102,$G$5),5),5,FALSE),'Definición técnica de imagenes'!$F$16),"")</f>
        <v>526 x 370 px</v>
      </c>
      <c r="H14" s="14" t="str">
        <f t="shared" ca="1" si="5"/>
        <v>CN_08_01_REC10_IMG05_zoom</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5" t="s">
        <v>199</v>
      </c>
      <c r="K14" s="65" t="s">
        <v>200</v>
      </c>
    </row>
    <row r="15" spans="1:16" s="12" customFormat="1">
      <c r="A15" s="13" t="str">
        <f t="shared" si="3"/>
        <v>IMG06</v>
      </c>
      <c r="B15" s="63" t="s">
        <v>194</v>
      </c>
      <c r="C15" s="21" t="str">
        <f t="shared" si="0"/>
        <v>Cuaderno de Estudio</v>
      </c>
      <c r="D15" s="64" t="s">
        <v>190</v>
      </c>
      <c r="E15" s="64" t="s">
        <v>156</v>
      </c>
      <c r="F15" s="14" t="str">
        <f t="shared" si="4"/>
        <v>CN_08_01_REC10_IMG06_small</v>
      </c>
      <c r="G15" s="14" t="str">
        <f ca="1">IF($F15&lt;&gt;"",IF($G$4="Recurso",VLOOKUP($E15,OFFSET('Definición técnica de imagenes'!$A$1,MATCH($G$5,'Definición técnica de imagenes'!$A$1:$A$104,0)-1,1,COUNTIF('Definición técnica de imagenes'!$A$3:$A$102,$G$5),5),5,FALSE),'Definición técnica de imagenes'!$F$16),"")</f>
        <v>526 x 370 px</v>
      </c>
      <c r="H15" s="14" t="str">
        <f t="shared" ca="1" si="5"/>
        <v>CN_08_01_REC10_IMG06_zoom</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7" t="s">
        <v>201</v>
      </c>
      <c r="K15" s="67" t="s">
        <v>202</v>
      </c>
    </row>
    <row r="16" spans="1:16" s="12" customFormat="1" ht="27" thickBot="1">
      <c r="A16" s="13" t="str">
        <f t="shared" si="3"/>
        <v>IMG07</v>
      </c>
      <c r="B16" s="63" t="s">
        <v>194</v>
      </c>
      <c r="C16" s="21" t="str">
        <f t="shared" si="0"/>
        <v>Cuaderno de Estudio</v>
      </c>
      <c r="D16" s="64" t="s">
        <v>190</v>
      </c>
      <c r="E16" s="64" t="s">
        <v>156</v>
      </c>
      <c r="F16" s="14" t="str">
        <f t="shared" si="4"/>
        <v>CN_08_01_REC10_IMG07_small</v>
      </c>
      <c r="G16" s="14" t="str">
        <f ca="1">IF($F16&lt;&gt;"",IF($G$4="Recurso",VLOOKUP($E16,OFFSET('Definición técnica de imagenes'!$A$1,MATCH($G$5,'Definición técnica de imagenes'!$A$1:$A$104,0)-1,1,COUNTIF('Definición técnica de imagenes'!$A$3:$A$102,$G$5),5),5,FALSE),'Definición técnica de imagenes'!$F$16),"")</f>
        <v>526 x 370 px</v>
      </c>
      <c r="H16" s="14" t="str">
        <f t="shared" ca="1" si="5"/>
        <v>CN_08_01_REC10_IMG07_zoom</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203</v>
      </c>
      <c r="K16" s="69" t="s">
        <v>204</v>
      </c>
    </row>
    <row r="17" spans="1:11" s="12" customFormat="1" ht="46" thickBot="1">
      <c r="A17" s="13" t="str">
        <f t="shared" si="3"/>
        <v>IMG08</v>
      </c>
      <c r="B17" s="108" t="s">
        <v>205</v>
      </c>
      <c r="C17" s="21" t="str">
        <f t="shared" si="0"/>
        <v>Cuaderno de Estudio</v>
      </c>
      <c r="D17" s="64" t="s">
        <v>206</v>
      </c>
      <c r="E17" s="64" t="s">
        <v>156</v>
      </c>
      <c r="F17" s="14" t="str">
        <f t="shared" si="4"/>
        <v>CN_08_01_REC10_IMG08_small</v>
      </c>
      <c r="G17" s="14" t="str">
        <f ca="1">IF($F17&lt;&gt;"",IF($G$4="Recurso",VLOOKUP($E17,OFFSET('Definición técnica de imagenes'!$A$1,MATCH($G$5,'Definición técnica de imagenes'!$A$1:$A$104,0)-1,1,COUNTIF('Definición técnica de imagenes'!$A$3:$A$102,$G$5),5),5,FALSE),'Definición técnica de imagenes'!$F$16),"")</f>
        <v>526 x 370 px</v>
      </c>
      <c r="H17" s="14" t="str">
        <f t="shared" ca="1" si="5"/>
        <v>CN_08_01_REC10_IMG08_zoom</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7" t="s">
        <v>207</v>
      </c>
      <c r="K17" s="67"/>
    </row>
    <row r="18" spans="1:11" s="12" customFormat="1" ht="26">
      <c r="A18" s="13" t="str">
        <f t="shared" si="3"/>
        <v>IMG09</v>
      </c>
      <c r="B18" s="109" t="s">
        <v>208</v>
      </c>
      <c r="C18" s="21" t="str">
        <f t="shared" si="0"/>
        <v>Cuaderno de Estudio</v>
      </c>
      <c r="D18" s="64" t="s">
        <v>206</v>
      </c>
      <c r="E18" s="64" t="s">
        <v>156</v>
      </c>
      <c r="F18" s="14" t="str">
        <f t="shared" si="4"/>
        <v>CN_08_01_REC10_IMG09_small</v>
      </c>
      <c r="G18" s="14" t="str">
        <f ca="1">IF($F18&lt;&gt;"",IF($G$4="Recurso",VLOOKUP($E18,OFFSET('Definición técnica de imagenes'!$A$1,MATCH($G$5,'Definición técnica de imagenes'!$A$1:$A$104,0)-1,1,COUNTIF('Definición técnica de imagenes'!$A$3:$A$102,$G$5),5),5,FALSE),'Definición técnica de imagenes'!$F$16),"")</f>
        <v>526 x 370 px</v>
      </c>
      <c r="H18" s="14" t="str">
        <f t="shared" ca="1" si="5"/>
        <v>CN_08_01_REC10_IMG09_zoom</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7" t="s">
        <v>209</v>
      </c>
      <c r="K18" s="67"/>
    </row>
    <row r="19" spans="1:11" s="12" customFormat="1" ht="26">
      <c r="A19" s="13" t="str">
        <f t="shared" ref="A19:A50" si="6">IF(OR(B19&lt;&gt;"",J19&lt;&gt;""),CONCATENATE(LEFT(A18,3),IF(MID(A18,4,2)+1&lt;10,CONCATENATE("0",MID(A18,4,2)+1),MID(A18,4,2)+1)),"")</f>
        <v>IMG10</v>
      </c>
      <c r="B19" s="109" t="s">
        <v>210</v>
      </c>
      <c r="C19" s="21" t="str">
        <f t="shared" si="0"/>
        <v>Cuaderno de Estudio</v>
      </c>
      <c r="D19" s="64" t="s">
        <v>190</v>
      </c>
      <c r="E19" s="64" t="s">
        <v>156</v>
      </c>
      <c r="F19" s="14" t="str">
        <f t="shared" si="4"/>
        <v>CN_08_01_REC10_IMG10_small</v>
      </c>
      <c r="G19" s="14" t="str">
        <f ca="1">IF($F19&lt;&gt;"",IF($G$4="Recurso",VLOOKUP($E19,OFFSET('Definición técnica de imagenes'!$A$1,MATCH($G$5,'Definición técnica de imagenes'!$A$1:$A$104,0)-1,1,COUNTIF('Definición técnica de imagenes'!$A$3:$A$102,$G$5),5),5,FALSE),'Definición técnica de imagenes'!$F$16),"")</f>
        <v>526 x 370 px</v>
      </c>
      <c r="H19" s="14" t="str">
        <f t="shared" ca="1" si="5"/>
        <v>CN_08_01_REC10_IMG10_zoom</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8" t="s">
        <v>211</v>
      </c>
      <c r="K19" s="69" t="s">
        <v>212</v>
      </c>
    </row>
    <row r="20" spans="1:11" s="12" customFormat="1" ht="15">
      <c r="A20" s="13" t="str">
        <f t="shared" si="6"/>
        <v>IMG11</v>
      </c>
      <c r="B20" s="106" t="s">
        <v>213</v>
      </c>
      <c r="C20" s="21" t="str">
        <f t="shared" si="0"/>
        <v>Cuaderno de Estudio</v>
      </c>
      <c r="D20" s="64" t="s">
        <v>190</v>
      </c>
      <c r="E20" s="64" t="s">
        <v>156</v>
      </c>
      <c r="F20" s="14" t="str">
        <f t="shared" si="4"/>
        <v>CN_08_01_REC10_IMG11_small</v>
      </c>
      <c r="G20" s="14" t="str">
        <f ca="1">IF($F20&lt;&gt;"",IF($G$4="Recurso",VLOOKUP($E20,OFFSET('Definición técnica de imagenes'!$A$1,MATCH($G$5,'Definición técnica de imagenes'!$A$1:$A$104,0)-1,1,COUNTIF('Definición técnica de imagenes'!$A$3:$A$102,$G$5),5),5,FALSE),'Definición técnica de imagenes'!$F$16),"")</f>
        <v>526 x 370 px</v>
      </c>
      <c r="H20" s="14" t="str">
        <f t="shared" ca="1" si="5"/>
        <v>CN_08_01_REC10_IMG11_zoom</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5" t="s">
        <v>214</v>
      </c>
      <c r="K20" s="67" t="s">
        <v>215</v>
      </c>
    </row>
    <row r="21" spans="1:11" s="12" customFormat="1" ht="15">
      <c r="A21" s="13" t="str">
        <f t="shared" si="6"/>
        <v>IMG12</v>
      </c>
      <c r="B21" s="109" t="s">
        <v>210</v>
      </c>
      <c r="C21" s="21" t="str">
        <f t="shared" si="0"/>
        <v>Cuaderno de Estudio</v>
      </c>
      <c r="D21" s="64" t="s">
        <v>190</v>
      </c>
      <c r="E21" s="64" t="s">
        <v>156</v>
      </c>
      <c r="F21" s="14" t="str">
        <f t="shared" si="4"/>
        <v>CN_08_01_REC10_IMG12_small</v>
      </c>
      <c r="G21" s="14" t="str">
        <f ca="1">IF($F21&lt;&gt;"",IF($G$4="Recurso",VLOOKUP($E21,OFFSET('Definición técnica de imagenes'!$A$1,MATCH($G$5,'Definición técnica de imagenes'!$A$1:$A$104,0)-1,1,COUNTIF('Definición técnica de imagenes'!$A$3:$A$102,$G$5),5),5,FALSE),'Definición técnica de imagenes'!$F$16),"")</f>
        <v>526 x 370 px</v>
      </c>
      <c r="H21" s="14" t="str">
        <f t="shared" ca="1" si="5"/>
        <v>CN_08_01_REC10_IMG12_zoom</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7" t="s">
        <v>216</v>
      </c>
      <c r="K21" s="67" t="s">
        <v>217</v>
      </c>
    </row>
    <row r="22" spans="1:11" s="12" customFormat="1" ht="26">
      <c r="A22" s="13" t="str">
        <f t="shared" si="6"/>
        <v>IMG13</v>
      </c>
      <c r="B22" s="109" t="s">
        <v>218</v>
      </c>
      <c r="C22" s="21" t="str">
        <f t="shared" si="0"/>
        <v>Cuaderno de Estudio</v>
      </c>
      <c r="D22" s="64" t="s">
        <v>206</v>
      </c>
      <c r="E22" s="64" t="s">
        <v>156</v>
      </c>
      <c r="F22" s="14" t="str">
        <f t="shared" si="4"/>
        <v>CN_08_01_REC10_IMG13_small</v>
      </c>
      <c r="G22" s="14" t="str">
        <f ca="1">IF($F22&lt;&gt;"",IF($G$4="Recurso",VLOOKUP($E22,OFFSET('Definición técnica de imagenes'!$A$1,MATCH($G$5,'Definición técnica de imagenes'!$A$1:$A$104,0)-1,1,COUNTIF('Definición técnica de imagenes'!$A$3:$A$102,$G$5),5),5,FALSE),'Definición técnica de imagenes'!$F$16),"")</f>
        <v>526 x 370 px</v>
      </c>
      <c r="H22" s="14" t="str">
        <f t="shared" ca="1" si="5"/>
        <v>CN_08_01_REC10_IMG13_zoom</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4" t="s">
        <v>219</v>
      </c>
      <c r="K22" s="70"/>
    </row>
    <row r="23" spans="1:11" s="12" customFormat="1" ht="195">
      <c r="A23" s="13" t="str">
        <f t="shared" si="6"/>
        <v>IMG14</v>
      </c>
      <c r="B23" s="63" t="s">
        <v>220</v>
      </c>
      <c r="C23" s="21" t="str">
        <f t="shared" si="0"/>
        <v>Cuaderno de Estudio</v>
      </c>
      <c r="D23" s="64" t="s">
        <v>206</v>
      </c>
      <c r="E23" s="64" t="s">
        <v>156</v>
      </c>
      <c r="F23" s="14" t="str">
        <f t="shared" si="4"/>
        <v>CN_08_01_REC10_IMG14_small</v>
      </c>
      <c r="G23" s="14" t="str">
        <f ca="1">IF($F23&lt;&gt;"",IF($G$4="Recurso",VLOOKUP($E23,OFFSET('Definición técnica de imagenes'!$A$1,MATCH($G$5,'Definición técnica de imagenes'!$A$1:$A$104,0)-1,1,COUNTIF('Definición técnica de imagenes'!$A$3:$A$102,$G$5),5),5,FALSE),'Definición técnica de imagenes'!$F$16),"")</f>
        <v>526 x 370 px</v>
      </c>
      <c r="H23" s="14" t="str">
        <f t="shared" ca="1" si="5"/>
        <v>CN_08_01_REC10_IMG14_zoom</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5" t="s">
        <v>221</v>
      </c>
      <c r="K23" s="65"/>
    </row>
    <row r="24" spans="1:11" s="12" customFormat="1" ht="15">
      <c r="A24" s="13" t="str">
        <f t="shared" si="6"/>
        <v>IMG15</v>
      </c>
      <c r="B24" s="63" t="s">
        <v>194</v>
      </c>
      <c r="C24" s="21" t="str">
        <f t="shared" si="0"/>
        <v>Cuaderno de Estudio</v>
      </c>
      <c r="D24" s="64" t="s">
        <v>190</v>
      </c>
      <c r="E24" s="64" t="s">
        <v>157</v>
      </c>
      <c r="F24" s="14" t="str">
        <f t="shared" si="4"/>
        <v>CN_08_01_REC10_IMG15_small</v>
      </c>
      <c r="G24" s="14" t="str">
        <f ca="1">IF($F24&lt;&gt;"",IF($G$4="Recurso",VLOOKUP($E24,OFFSET('Definición técnica de imagenes'!$A$1,MATCH($G$5,'Definición técnica de imagenes'!$A$1:$A$104,0)-1,1,COUNTIF('Definición técnica de imagenes'!$A$3:$A$102,$G$5),5),5,FALSE),'Definición técnica de imagenes'!$F$16),"")</f>
        <v>526 x 370 px</v>
      </c>
      <c r="H24" s="14" t="str">
        <f t="shared" ca="1" si="5"/>
        <v>CN_08_01_REC10_IMG15_zoom</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223</v>
      </c>
      <c r="K24" s="110" t="s">
        <v>222</v>
      </c>
    </row>
    <row r="25" spans="1:11" s="12" customFormat="1" ht="30">
      <c r="A25" s="13" t="str">
        <f t="shared" si="6"/>
        <v>IMG16</v>
      </c>
      <c r="B25" s="63" t="s">
        <v>194</v>
      </c>
      <c r="C25" s="21" t="str">
        <f t="shared" si="0"/>
        <v>Cuaderno de Estudio</v>
      </c>
      <c r="D25" s="64" t="s">
        <v>190</v>
      </c>
      <c r="E25" s="64" t="s">
        <v>157</v>
      </c>
      <c r="F25" s="14" t="str">
        <f t="shared" si="4"/>
        <v>CN_08_01_REC10_IMG16_small</v>
      </c>
      <c r="G25" s="14" t="str">
        <f ca="1">IF($F25&lt;&gt;"",IF($G$4="Recurso",VLOOKUP($E25,OFFSET('Definición técnica de imagenes'!$A$1,MATCH($G$5,'Definición técnica de imagenes'!$A$1:$A$104,0)-1,1,COUNTIF('Definición técnica de imagenes'!$A$3:$A$102,$G$5),5),5,FALSE),'Definición técnica de imagenes'!$F$16),"")</f>
        <v>526 x 370 px</v>
      </c>
      <c r="H25" s="14" t="str">
        <f t="shared" ca="1" si="5"/>
        <v>CN_08_01_REC10_IMG16_zoom</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4" t="s">
        <v>225</v>
      </c>
      <c r="K25" s="111" t="s">
        <v>224</v>
      </c>
    </row>
    <row r="26" spans="1:11" s="12" customFormat="1" ht="15">
      <c r="A26" s="13" t="str">
        <f t="shared" si="6"/>
        <v>IMG17</v>
      </c>
      <c r="B26" s="107" t="s">
        <v>226</v>
      </c>
      <c r="C26" s="21" t="str">
        <f t="shared" si="0"/>
        <v>Cuaderno de Estudio</v>
      </c>
      <c r="D26" s="64" t="s">
        <v>190</v>
      </c>
      <c r="E26" s="64" t="s">
        <v>156</v>
      </c>
      <c r="F26" s="14" t="str">
        <f t="shared" si="4"/>
        <v>CN_08_01_REC10_IMG17_small</v>
      </c>
      <c r="G26" s="14" t="str">
        <f ca="1">IF($F26&lt;&gt;"",IF($G$4="Recurso",VLOOKUP($E26,OFFSET('Definición técnica de imagenes'!$A$1,MATCH($G$5,'Definición técnica de imagenes'!$A$1:$A$104,0)-1,1,COUNTIF('Definición técnica de imagenes'!$A$3:$A$102,$G$5),5),5,FALSE),'Definición técnica de imagenes'!$F$16),"")</f>
        <v>526 x 370 px</v>
      </c>
      <c r="H26" s="14" t="str">
        <f t="shared" ca="1" si="5"/>
        <v>CN_08_01_REC10_IMG17_zoom</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4" t="s">
        <v>227</v>
      </c>
      <c r="K26" s="65" t="s">
        <v>228</v>
      </c>
    </row>
    <row r="27" spans="1:11" s="12" customFormat="1" ht="26">
      <c r="A27" s="13" t="str">
        <f t="shared" si="6"/>
        <v>IMG18</v>
      </c>
      <c r="B27" s="63" t="s">
        <v>194</v>
      </c>
      <c r="C27" s="21" t="str">
        <f t="shared" si="0"/>
        <v>Cuaderno de Estudio</v>
      </c>
      <c r="D27" s="64" t="s">
        <v>190</v>
      </c>
      <c r="E27" s="64" t="s">
        <v>156</v>
      </c>
      <c r="F27" s="14" t="str">
        <f t="shared" si="4"/>
        <v>CN_08_01_REC10_IMG18_small</v>
      </c>
      <c r="G27" s="14" t="str">
        <f ca="1">IF($F27&lt;&gt;"",IF($G$4="Recurso",VLOOKUP($E27,OFFSET('Definición técnica de imagenes'!$A$1,MATCH($G$5,'Definición técnica de imagenes'!$A$1:$A$104,0)-1,1,COUNTIF('Definición técnica de imagenes'!$A$3:$A$102,$G$5),5),5,FALSE),'Definición técnica de imagenes'!$F$16),"")</f>
        <v>526 x 370 px</v>
      </c>
      <c r="H27" s="14" t="str">
        <f t="shared" ca="1" si="5"/>
        <v>CN_08_01_REC10_IMG18_zoom</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5" t="s">
        <v>229</v>
      </c>
      <c r="K27" s="65" t="s">
        <v>230</v>
      </c>
    </row>
    <row r="28" spans="1:11" s="12" customFormat="1" ht="195">
      <c r="A28" s="13" t="str">
        <f t="shared" si="6"/>
        <v>IMG19</v>
      </c>
      <c r="B28" s="63" t="s">
        <v>231</v>
      </c>
      <c r="C28" s="21" t="str">
        <f t="shared" si="0"/>
        <v>Cuaderno de Estudio</v>
      </c>
      <c r="D28" s="64" t="s">
        <v>190</v>
      </c>
      <c r="E28" s="64" t="s">
        <v>156</v>
      </c>
      <c r="F28" s="14" t="str">
        <f t="shared" si="4"/>
        <v>CN_08_01_REC10_IMG19_small</v>
      </c>
      <c r="G28" s="14" t="str">
        <f ca="1">IF($F28&lt;&gt;"",IF($G$4="Recurso",VLOOKUP($E28,OFFSET('Definición técnica de imagenes'!$A$1,MATCH($G$5,'Definición técnica de imagenes'!$A$1:$A$104,0)-1,1,COUNTIF('Definición técnica de imagenes'!$A$3:$A$102,$G$5),5),5,FALSE),'Definición técnica de imagenes'!$F$16),"")</f>
        <v>526 x 370 px</v>
      </c>
      <c r="H28" s="14" t="str">
        <f t="shared" ca="1" si="5"/>
        <v>CN_08_01_REC10_IMG19_zoom</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5" t="s">
        <v>233</v>
      </c>
      <c r="K28" s="65" t="s">
        <v>232</v>
      </c>
    </row>
    <row r="29" spans="1:11" s="12" customFormat="1" ht="39">
      <c r="A29" s="13" t="str">
        <f t="shared" si="6"/>
        <v>IMG20</v>
      </c>
      <c r="B29" s="63" t="s">
        <v>234</v>
      </c>
      <c r="C29" s="21" t="str">
        <f t="shared" si="0"/>
        <v>Cuaderno de Estudio</v>
      </c>
      <c r="D29" s="64" t="s">
        <v>190</v>
      </c>
      <c r="E29" s="64" t="s">
        <v>156</v>
      </c>
      <c r="F29" s="14" t="str">
        <f t="shared" si="4"/>
        <v>CN_08_01_REC10_IMG20_small</v>
      </c>
      <c r="G29" s="14" t="str">
        <f ca="1">IF($F29&lt;&gt;"",IF($G$4="Recurso",VLOOKUP($E29,OFFSET('Definición técnica de imagenes'!$A$1,MATCH($G$5,'Definición técnica de imagenes'!$A$1:$A$104,0)-1,1,COUNTIF('Definición técnica de imagenes'!$A$3:$A$102,$G$5),5),5,FALSE),'Definición técnica de imagenes'!$F$16),"")</f>
        <v>526 x 370 px</v>
      </c>
      <c r="H29" s="14" t="str">
        <f t="shared" ca="1" si="5"/>
        <v>CN_08_01_REC10_IMG20_zoom</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5" t="s">
        <v>235</v>
      </c>
      <c r="K29" s="65" t="s">
        <v>236</v>
      </c>
    </row>
    <row r="30" spans="1:11" s="12" customFormat="1" ht="39">
      <c r="A30" s="13" t="str">
        <f t="shared" si="6"/>
        <v>IMG21</v>
      </c>
      <c r="B30" s="63" t="s">
        <v>237</v>
      </c>
      <c r="C30" s="21" t="str">
        <f t="shared" si="0"/>
        <v>Cuaderno de Estudio</v>
      </c>
      <c r="D30" s="64" t="s">
        <v>190</v>
      </c>
      <c r="E30" s="64" t="s">
        <v>156</v>
      </c>
      <c r="F30" s="14" t="str">
        <f t="shared" si="4"/>
        <v>CN_08_01_REC10_IMG21_small</v>
      </c>
      <c r="G30" s="14" t="str">
        <f ca="1">IF($F30&lt;&gt;"",IF($G$4="Recurso",VLOOKUP($E30,OFFSET('Definición técnica de imagenes'!$A$1,MATCH($G$5,'Definición técnica de imagenes'!$A$1:$A$104,0)-1,1,COUNTIF('Definición técnica de imagenes'!$A$3:$A$102,$G$5),5),5,FALSE),'Definición técnica de imagenes'!$F$16),"")</f>
        <v>526 x 370 px</v>
      </c>
      <c r="H30" s="14" t="str">
        <f t="shared" ca="1" si="5"/>
        <v>CN_08_01_REC10_IMG21_zoom</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5" t="s">
        <v>238</v>
      </c>
      <c r="K30" s="65"/>
    </row>
    <row r="31" spans="1:11" s="12" customFormat="1" ht="52">
      <c r="A31" s="13" t="str">
        <f t="shared" si="6"/>
        <v>IMG22</v>
      </c>
      <c r="B31" s="63" t="s">
        <v>239</v>
      </c>
      <c r="C31" s="21" t="str">
        <f t="shared" si="0"/>
        <v>Cuaderno de Estudio</v>
      </c>
      <c r="D31" s="64" t="s">
        <v>190</v>
      </c>
      <c r="E31" s="64" t="s">
        <v>156</v>
      </c>
      <c r="F31" s="14" t="str">
        <f t="shared" si="4"/>
        <v>CN_08_01_REC10_IMG22_small</v>
      </c>
      <c r="G31" s="14" t="str">
        <f ca="1">IF($F31&lt;&gt;"",IF($G$4="Recurso",VLOOKUP($E31,OFFSET('Definición técnica de imagenes'!$A$1,MATCH($G$5,'Definición técnica de imagenes'!$A$1:$A$104,0)-1,1,COUNTIF('Definición técnica de imagenes'!$A$3:$A$102,$G$5),5),5,FALSE),'Definición técnica de imagenes'!$F$16),"")</f>
        <v>526 x 370 px</v>
      </c>
      <c r="H31" s="14" t="str">
        <f t="shared" ca="1" si="5"/>
        <v>CN_08_01_REC10_IMG22_zoom</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5" t="s">
        <v>240</v>
      </c>
      <c r="K31" s="65"/>
    </row>
    <row r="32" spans="1:11" s="12" customFormat="1" ht="39">
      <c r="A32" s="13" t="str">
        <f t="shared" si="6"/>
        <v>IMG23</v>
      </c>
      <c r="B32" s="63" t="s">
        <v>241</v>
      </c>
      <c r="C32" s="21" t="str">
        <f t="shared" si="0"/>
        <v>Cuaderno de Estudio</v>
      </c>
      <c r="D32" s="64" t="s">
        <v>190</v>
      </c>
      <c r="E32" s="64" t="s">
        <v>156</v>
      </c>
      <c r="F32" s="14" t="str">
        <f t="shared" si="4"/>
        <v>CN_08_01_REC10_IMG23_small</v>
      </c>
      <c r="G32" s="14" t="str">
        <f ca="1">IF($F32&lt;&gt;"",IF($G$4="Recurso",VLOOKUP($E32,OFFSET('Definición técnica de imagenes'!$A$1,MATCH($G$5,'Definición técnica de imagenes'!$A$1:$A$104,0)-1,1,COUNTIF('Definición técnica de imagenes'!$A$3:$A$102,$G$5),5),5,FALSE),'Definición técnica de imagenes'!$F$16),"")</f>
        <v>526 x 370 px</v>
      </c>
      <c r="H32" s="14" t="str">
        <f t="shared" ca="1" si="5"/>
        <v>CN_08_01_REC10_IMG23_zoom</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5" t="s">
        <v>242</v>
      </c>
      <c r="K32" s="65"/>
    </row>
    <row r="33" spans="1:11" s="12" customFormat="1" ht="39">
      <c r="A33" s="13" t="str">
        <f t="shared" si="6"/>
        <v>IMG24</v>
      </c>
      <c r="B33" s="63" t="s">
        <v>243</v>
      </c>
      <c r="C33" s="21" t="str">
        <f t="shared" si="0"/>
        <v>Cuaderno de Estudio</v>
      </c>
      <c r="D33" s="64" t="s">
        <v>190</v>
      </c>
      <c r="E33" s="64" t="s">
        <v>156</v>
      </c>
      <c r="F33" s="14" t="str">
        <f t="shared" si="4"/>
        <v>CN_08_01_REC10_IMG24_small</v>
      </c>
      <c r="G33" s="14" t="str">
        <f ca="1">IF($F33&lt;&gt;"",IF($G$4="Recurso",VLOOKUP($E33,OFFSET('Definición técnica de imagenes'!$A$1,MATCH($G$5,'Definición técnica de imagenes'!$A$1:$A$104,0)-1,1,COUNTIF('Definición técnica de imagenes'!$A$3:$A$102,$G$5),5),5,FALSE),'Definición técnica de imagenes'!$F$16),"")</f>
        <v>526 x 370 px</v>
      </c>
      <c r="H33" s="14" t="str">
        <f t="shared" ca="1" si="5"/>
        <v>CN_08_01_REC10_IMG24_zoom</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5" t="s">
        <v>244</v>
      </c>
      <c r="K33" s="65"/>
    </row>
    <row r="34" spans="1:11" s="12" customFormat="1" ht="26">
      <c r="A34" s="13" t="str">
        <f t="shared" si="6"/>
        <v>IMG25</v>
      </c>
      <c r="B34" s="63" t="s">
        <v>245</v>
      </c>
      <c r="C34" s="21" t="str">
        <f t="shared" si="0"/>
        <v>Cuaderno de Estudio</v>
      </c>
      <c r="D34" s="64" t="s">
        <v>190</v>
      </c>
      <c r="E34" s="64" t="s">
        <v>156</v>
      </c>
      <c r="F34" s="14" t="str">
        <f t="shared" si="4"/>
        <v>CN_08_01_REC10_IMG25_small</v>
      </c>
      <c r="G34" s="14" t="str">
        <f ca="1">IF($F34&lt;&gt;"",IF($G$4="Recurso",VLOOKUP($E34,OFFSET('Definición técnica de imagenes'!$A$1,MATCH($G$5,'Definición técnica de imagenes'!$A$1:$A$104,0)-1,1,COUNTIF('Definición técnica de imagenes'!$A$3:$A$102,$G$5),5),5,FALSE),'Definición técnica de imagenes'!$F$16),"")</f>
        <v>526 x 370 px</v>
      </c>
      <c r="H34" s="14" t="str">
        <f t="shared" ca="1" si="5"/>
        <v>CN_08_01_REC10_IMG25_zoom</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5" t="s">
        <v>246</v>
      </c>
      <c r="K34" s="65"/>
    </row>
    <row r="35" spans="1:11" s="12" customFormat="1" ht="15">
      <c r="A35" s="13" t="str">
        <f t="shared" si="6"/>
        <v/>
      </c>
      <c r="B35" s="63"/>
      <c r="C35" s="21" t="str">
        <f t="shared" si="0"/>
        <v/>
      </c>
      <c r="D35" s="64"/>
      <c r="E35" s="64"/>
      <c r="F35" s="14" t="str">
        <f t="shared" si="4"/>
        <v/>
      </c>
      <c r="G35" s="14" t="str">
        <f ca="1">IF($F35&lt;&gt;"",IF($G$4="Recurso",VLOOKUP($E35,OFFSET('Definición técnica de imagenes'!$A$1,MATCH($G$5,'Definición técnica de imagenes'!$A$1:$A$104,0)-1,1,COUNTIF('Definición técnica de imagenes'!$A$3:$A$102,$G$5),5),5,FALSE),'Definición técnica de imagenes'!$F$16),"")</f>
        <v/>
      </c>
      <c r="H35" s="14" t="str">
        <f t="shared" ca="1" si="5"/>
        <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6"/>
    </row>
    <row r="36" spans="1:11" s="12" customFormat="1" ht="15">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ht="15">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1"/>
      <c r="K37" s="66"/>
    </row>
    <row r="38" spans="1:11" s="12" customFormat="1" ht="15">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2"/>
      <c r="K38" s="66"/>
    </row>
    <row r="39" spans="1:11" s="12" customFormat="1" ht="15">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ht="15">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ht="15">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ht="15">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ht="15">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ht="15">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ht="15">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ht="15">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ht="15">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ht="15">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ht="15">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ht="15">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ht="15">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ht="15">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ht="15">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ht="15">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ht="15">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ht="15">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ht="15">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ht="15">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ht="15">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ht="15">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ht="15">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ht="15">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ht="15">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ht="15">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ht="15">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ht="15">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ht="15">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ht="15">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ht="15">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ht="15">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ht="15">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ht="15">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ht="15">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ht="15">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ht="15">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ht="15">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ht="15">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ht="15">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ht="15">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ht="15">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ht="15">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ht="15">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ht="15">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ht="15">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ht="15">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ht="15">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ht="15">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ht="15">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ht="15">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ht="15">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ht="15">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ht="15">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ht="15">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ht="15">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ht="15">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ht="15">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ht="15">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ht="15">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ht="15">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ht="15">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ht="15">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ht="15">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ht="15">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ht="15">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ht="15">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ht="15">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ht="15">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hyperlinks>
    <hyperlink ref="B10" r:id="rId1"/>
    <hyperlink ref="B11" r:id="rId2"/>
    <hyperlink ref="B12" r:id="rId3"/>
    <hyperlink ref="B17" r:id="rId4"/>
    <hyperlink ref="B18" r:id="rId5"/>
    <hyperlink ref="B19" r:id="rId6"/>
    <hyperlink ref="B21" r:id="rId7"/>
    <hyperlink ref="B22" r:id="rId8"/>
    <hyperlink ref="B26" r:id="rId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L45"/>
  <sheetViews>
    <sheetView tabSelected="1" workbookViewId="0">
      <selection activeCell="L5" sqref="L5"/>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2" ht="16.25" thickBot="1">
      <c r="A1" s="90" t="s">
        <v>38</v>
      </c>
      <c r="B1" s="91"/>
      <c r="C1" s="91"/>
      <c r="D1" s="91"/>
      <c r="E1" s="91"/>
      <c r="F1" s="92"/>
    </row>
    <row r="2" spans="1:12">
      <c r="A2" s="31" t="s">
        <v>42</v>
      </c>
      <c r="B2" s="32"/>
      <c r="C2" s="93" t="s">
        <v>13</v>
      </c>
      <c r="D2" s="94"/>
      <c r="E2" s="95"/>
      <c r="F2" s="33"/>
    </row>
    <row r="3" spans="1:12" ht="63.25">
      <c r="A3" s="34" t="s">
        <v>43</v>
      </c>
      <c r="B3" s="32"/>
      <c r="C3" s="99" t="s">
        <v>14</v>
      </c>
      <c r="D3" s="100"/>
      <c r="E3" s="101"/>
      <c r="F3" s="33"/>
      <c r="H3" s="23" t="s">
        <v>18</v>
      </c>
      <c r="I3" s="23" t="s">
        <v>19</v>
      </c>
      <c r="J3" s="23" t="s">
        <v>20</v>
      </c>
      <c r="K3" s="23" t="s">
        <v>52</v>
      </c>
    </row>
    <row r="4" spans="1:12" ht="31.75">
      <c r="A4" s="31" t="s">
        <v>44</v>
      </c>
      <c r="B4" s="32"/>
      <c r="C4" s="27" t="s">
        <v>15</v>
      </c>
      <c r="D4" s="26" t="s">
        <v>16</v>
      </c>
      <c r="E4" s="30" t="s">
        <v>17</v>
      </c>
      <c r="F4" s="33"/>
      <c r="H4" s="23" t="s">
        <v>21</v>
      </c>
      <c r="I4" s="23" t="s">
        <v>25</v>
      </c>
      <c r="J4" s="23">
        <v>1</v>
      </c>
      <c r="K4" s="23">
        <v>1</v>
      </c>
    </row>
    <row r="5" spans="1:12" ht="76" thickBot="1">
      <c r="A5" s="34" t="s">
        <v>45</v>
      </c>
      <c r="B5" s="32"/>
      <c r="C5" s="29" t="s">
        <v>35</v>
      </c>
      <c r="D5" s="102" t="str">
        <f>CONCATENATE(H21,"_",I21,"_",J21,"_CO")</f>
        <v>CN_10_03_CO</v>
      </c>
      <c r="E5" s="103"/>
      <c r="F5" s="33"/>
      <c r="H5" s="23" t="s">
        <v>22</v>
      </c>
      <c r="I5" s="23" t="s">
        <v>26</v>
      </c>
      <c r="J5" s="23">
        <v>2</v>
      </c>
      <c r="K5" s="23">
        <v>2</v>
      </c>
      <c r="L5" s="23" t="s">
        <v>247</v>
      </c>
    </row>
    <row r="6" spans="1:12" ht="32" thickBot="1">
      <c r="A6" s="31" t="s">
        <v>10</v>
      </c>
      <c r="B6" s="32"/>
      <c r="C6" s="32"/>
      <c r="D6" s="32"/>
      <c r="E6" s="32"/>
      <c r="F6" s="33"/>
      <c r="H6" s="23" t="s">
        <v>23</v>
      </c>
      <c r="I6" s="23" t="s">
        <v>27</v>
      </c>
      <c r="J6" s="23">
        <v>3</v>
      </c>
      <c r="K6" s="23">
        <v>3</v>
      </c>
    </row>
    <row r="7" spans="1:12" ht="32" thickBot="1">
      <c r="A7" s="34" t="s">
        <v>11</v>
      </c>
      <c r="B7" s="32"/>
      <c r="C7" s="60" t="s">
        <v>119</v>
      </c>
      <c r="D7" s="88" t="str">
        <f>CONCATENATE("SolicitudGrafica_",D5,".xls")</f>
        <v>SolicitudGrafica_CN_10_03_CO.xls</v>
      </c>
      <c r="E7" s="88"/>
      <c r="F7" s="89"/>
      <c r="H7" s="23" t="s">
        <v>24</v>
      </c>
      <c r="I7" s="23" t="s">
        <v>28</v>
      </c>
      <c r="J7" s="23">
        <v>4</v>
      </c>
      <c r="K7" s="23">
        <v>4</v>
      </c>
    </row>
    <row r="8" spans="1:12" ht="47.5">
      <c r="A8" s="34" t="s">
        <v>53</v>
      </c>
      <c r="B8" s="32"/>
      <c r="C8" s="32"/>
      <c r="D8" s="32"/>
      <c r="E8" s="32"/>
      <c r="F8" s="33"/>
      <c r="I8" s="23" t="s">
        <v>29</v>
      </c>
      <c r="J8" s="23">
        <v>5</v>
      </c>
      <c r="K8" s="23">
        <v>5</v>
      </c>
    </row>
    <row r="9" spans="1:12" ht="47.5">
      <c r="A9" s="34" t="s">
        <v>12</v>
      </c>
      <c r="B9" s="32"/>
      <c r="C9" s="32"/>
      <c r="D9" s="32"/>
      <c r="E9" s="32"/>
      <c r="F9" s="33"/>
      <c r="I9" s="23" t="s">
        <v>30</v>
      </c>
      <c r="J9" s="23">
        <v>6</v>
      </c>
      <c r="K9" s="23">
        <v>6</v>
      </c>
    </row>
    <row r="10" spans="1:12" ht="32" thickBot="1">
      <c r="A10" s="35" t="s">
        <v>36</v>
      </c>
      <c r="B10" s="36"/>
      <c r="C10" s="36"/>
      <c r="D10" s="36"/>
      <c r="E10" s="36"/>
      <c r="F10" s="37"/>
      <c r="I10" s="23" t="s">
        <v>31</v>
      </c>
      <c r="J10" s="23">
        <v>7</v>
      </c>
      <c r="K10" s="23">
        <v>7</v>
      </c>
    </row>
    <row r="11" spans="1:12">
      <c r="I11" s="23" t="s">
        <v>32</v>
      </c>
      <c r="J11" s="23">
        <v>8</v>
      </c>
      <c r="K11" s="23">
        <v>8</v>
      </c>
    </row>
    <row r="12" spans="1:12" ht="16.25" thickBot="1">
      <c r="I12" s="23" t="s">
        <v>37</v>
      </c>
      <c r="J12" s="23">
        <v>9</v>
      </c>
      <c r="K12" s="23">
        <v>9</v>
      </c>
    </row>
    <row r="13" spans="1:12">
      <c r="A13" s="90" t="s">
        <v>41</v>
      </c>
      <c r="B13" s="91"/>
      <c r="C13" s="91"/>
      <c r="D13" s="91"/>
      <c r="E13" s="91"/>
      <c r="F13" s="92"/>
      <c r="I13" s="23" t="s">
        <v>33</v>
      </c>
      <c r="J13" s="23">
        <v>10</v>
      </c>
      <c r="K13" s="23">
        <v>10</v>
      </c>
    </row>
    <row r="14" spans="1:12" ht="16.25" thickBot="1">
      <c r="A14" s="34"/>
      <c r="B14" s="32"/>
      <c r="C14" s="32"/>
      <c r="D14" s="32"/>
      <c r="E14" s="32"/>
      <c r="F14" s="33"/>
      <c r="I14" s="23" t="s">
        <v>34</v>
      </c>
      <c r="J14" s="23">
        <v>11</v>
      </c>
      <c r="K14" s="23">
        <v>11</v>
      </c>
    </row>
    <row r="15" spans="1:12">
      <c r="A15" s="31" t="s">
        <v>46</v>
      </c>
      <c r="B15" s="32"/>
      <c r="C15" s="93" t="s">
        <v>49</v>
      </c>
      <c r="D15" s="94"/>
      <c r="E15" s="94"/>
      <c r="F15" s="95"/>
      <c r="J15" s="23">
        <v>12</v>
      </c>
      <c r="K15" s="23">
        <v>12</v>
      </c>
    </row>
    <row r="16" spans="1:12"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6" t="str">
        <f>CONCATENATE(H21,"_",I21,"_",J21,"_",K45)</f>
        <v>CN_10_03_REC10</v>
      </c>
      <c r="E17" s="97"/>
      <c r="F17" s="98"/>
      <c r="J17" s="23">
        <v>14</v>
      </c>
      <c r="K17" s="23">
        <v>14</v>
      </c>
    </row>
    <row r="18" spans="1:11" ht="79.5" thickBot="1">
      <c r="A18" s="34" t="s">
        <v>48</v>
      </c>
      <c r="B18" s="32"/>
      <c r="C18" s="60" t="s">
        <v>120</v>
      </c>
      <c r="D18" s="88" t="str">
        <f>CONCATENATE("SolicitudGrafica_",D17,".xls")</f>
        <v>SolicitudGrafica_CN_10_03_REC10.xls</v>
      </c>
      <c r="E18" s="88"/>
      <c r="F18" s="89"/>
      <c r="J18" s="23">
        <v>15</v>
      </c>
      <c r="K18" s="23">
        <v>15</v>
      </c>
    </row>
    <row r="19" spans="1:11">
      <c r="A19" s="31" t="s">
        <v>10</v>
      </c>
      <c r="B19" s="32"/>
      <c r="C19" s="32"/>
      <c r="D19" s="32"/>
      <c r="E19" s="32"/>
      <c r="F19" s="33"/>
      <c r="H19" s="23">
        <v>3</v>
      </c>
      <c r="J19" s="23">
        <v>16</v>
      </c>
      <c r="K19" s="23">
        <v>16</v>
      </c>
    </row>
    <row r="20" spans="1:11" ht="63.75" thickBot="1">
      <c r="A20" s="35" t="s">
        <v>51</v>
      </c>
      <c r="B20" s="36"/>
      <c r="C20" s="36"/>
      <c r="D20" s="36"/>
      <c r="E20" s="36"/>
      <c r="F20" s="37"/>
      <c r="H20" s="23">
        <v>2</v>
      </c>
      <c r="I20" s="23">
        <v>8</v>
      </c>
      <c r="J20" s="23">
        <v>3</v>
      </c>
      <c r="K20" s="23">
        <v>17</v>
      </c>
    </row>
    <row r="21" spans="1:11">
      <c r="H21" s="23" t="str">
        <f>IF(INDEX(H4:H7,H20)=H4,"MA",IF(INDEX(H4:H7,H20)=H5,"CN",IF(INDEX(H4:H7,H20)=H6,"CS",IF(INDEX(H4:H7,H20)=H7,"LE"))))</f>
        <v>CN</v>
      </c>
      <c r="I21" s="23" t="str">
        <f>CONCATENATE(IF((I20+2)&lt;10,"0",""),I20+2)</f>
        <v>10</v>
      </c>
      <c r="J21" s="23" t="str">
        <f>CONCATENATE(IF(J20&lt;10,"0",""),J20)</f>
        <v>03</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5</xdr:col>
                    <xdr:colOff>0</xdr:colOff>
                    <xdr:row>15</xdr:row>
                    <xdr:rowOff>723900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6</xdr:col>
                    <xdr:colOff>0</xdr:colOff>
                    <xdr:row>15</xdr:row>
                    <xdr:rowOff>723900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3</xdr:col>
                    <xdr:colOff>0</xdr:colOff>
                    <xdr:row>4</xdr:row>
                    <xdr:rowOff>0</xdr:rowOff>
                  </from>
                  <to>
                    <xdr:col>4</xdr:col>
                    <xdr:colOff>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5" t="s">
        <v>56</v>
      </c>
      <c r="B1" s="105" t="s">
        <v>152</v>
      </c>
      <c r="C1" s="105" t="s">
        <v>63</v>
      </c>
      <c r="D1" s="105" t="s">
        <v>64</v>
      </c>
      <c r="E1" s="105" t="s">
        <v>5</v>
      </c>
      <c r="F1" s="105" t="s">
        <v>65</v>
      </c>
      <c r="G1" s="105" t="s">
        <v>66</v>
      </c>
      <c r="H1" s="104" t="s">
        <v>68</v>
      </c>
      <c r="I1" s="104"/>
    </row>
    <row r="2" spans="1:10">
      <c r="A2" s="105"/>
      <c r="B2" s="105"/>
      <c r="C2" s="105"/>
      <c r="D2" s="105"/>
      <c r="E2" s="105"/>
      <c r="F2" s="105"/>
      <c r="G2" s="105"/>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4"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3"/>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1.75">
      <c r="A44" s="55" t="s">
        <v>111</v>
      </c>
      <c r="B44" s="55"/>
      <c r="C44" s="56" t="s">
        <v>130</v>
      </c>
      <c r="D44" s="57" t="s">
        <v>164</v>
      </c>
      <c r="E44" s="56"/>
      <c r="F44" s="56"/>
    </row>
    <row r="45" spans="1:9">
      <c r="A45" s="55" t="s">
        <v>112</v>
      </c>
      <c r="B45" s="55"/>
      <c r="C45" s="56" t="s">
        <v>131</v>
      </c>
      <c r="D45" s="57" t="s">
        <v>132</v>
      </c>
      <c r="E45" s="56"/>
      <c r="F45" s="56"/>
    </row>
    <row r="46" spans="1:9" ht="47.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2015-05-30T22:43:02Z</dcterms:modified>
</cp:coreProperties>
</file>