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LyzMarcela\Desktop\Edición Planeta\CN_09_09_CO_UNI\"/>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0490" windowHeight="77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H24" i="1"/>
  <c r="H23" i="1"/>
  <c r="H22" i="1"/>
  <c r="H21" i="1"/>
  <c r="H20" i="1"/>
  <c r="H19" i="1"/>
  <c r="H18" i="1"/>
  <c r="H17" i="1"/>
  <c r="H15" i="1"/>
  <c r="H13" i="1"/>
  <c r="H12" i="1"/>
  <c r="H11"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F12" i="1" s="1"/>
  <c r="G12" i="1" s="1"/>
  <c r="I10" i="1"/>
  <c r="C10" i="1"/>
  <c r="A10" i="1"/>
  <c r="M8" i="1"/>
  <c r="M7" i="1"/>
  <c r="M6" i="1"/>
  <c r="M5" i="1"/>
  <c r="F5" i="1"/>
  <c r="M4" i="1"/>
  <c r="M3" i="1"/>
  <c r="M2" i="1"/>
  <c r="M1" i="1"/>
  <c r="E9" i="1" s="1"/>
  <c r="F11" i="1" l="1"/>
  <c r="G11" i="1" s="1"/>
  <c r="H10" i="1"/>
  <c r="A13" i="1"/>
  <c r="F13" i="1" s="1"/>
  <c r="G13" i="1" s="1"/>
  <c r="F10" i="1"/>
  <c r="G10" i="1" s="1"/>
  <c r="A14" i="1" l="1"/>
  <c r="F14" i="1" l="1"/>
  <c r="G14" i="1" s="1"/>
  <c r="H14" i="1"/>
  <c r="A15" i="1"/>
  <c r="F15" i="1" s="1"/>
  <c r="G15" i="1" s="1"/>
  <c r="A16" i="1" l="1"/>
  <c r="F16" i="1" l="1"/>
  <c r="G16" i="1" s="1"/>
  <c r="H16" i="1"/>
  <c r="A17" i="1"/>
  <c r="F17" i="1" s="1"/>
  <c r="G17" i="1" s="1"/>
  <c r="A18" i="1" l="1"/>
  <c r="F18" i="1" s="1"/>
  <c r="G18" i="1" s="1"/>
  <c r="A19" i="1" l="1"/>
  <c r="F19" i="1" s="1"/>
  <c r="G19" i="1" s="1"/>
  <c r="A20" i="1" l="1"/>
  <c r="F20" i="1" s="1"/>
  <c r="G20" i="1" s="1"/>
  <c r="A21" i="1" l="1"/>
  <c r="F21" i="1" s="1"/>
  <c r="G21" i="1" s="1"/>
  <c r="A22" i="1" l="1"/>
  <c r="F22" i="1" s="1"/>
  <c r="G22" i="1" s="1"/>
  <c r="A23" i="1" l="1"/>
  <c r="F23" i="1" s="1"/>
  <c r="G23" i="1" s="1"/>
  <c r="A24" i="1" l="1"/>
  <c r="F24" i="1" s="1"/>
  <c r="G24" i="1" s="1"/>
  <c r="A25" i="1" l="1"/>
  <c r="F25" i="1" l="1"/>
  <c r="G25" i="1" s="1"/>
  <c r="H25" i="1"/>
  <c r="A26" i="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<sst xmlns="http://schemas.openxmlformats.org/spreadsheetml/2006/main" count="413" uniqueCount="196">
  <si>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</si>
  <si>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</si>
  <si>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</si>
  <si>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</si>
  <si>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</si>
  <si>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</si>
  <si>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</si>
  <si>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</si>
  <si>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</si>
  <si>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</si>
  <si>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</si>
  <si>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</si>
  <si>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</si>
  <si>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</si>
  <si>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</si>
  <si>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</si>
  <si>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</si>
  <si>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</si>
  <si>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</si>
  <si>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</si>
  <si>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</si>
  <si>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</si>
  <si>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</si>
  <si>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</si>
  <si>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</si>
  <si>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</si>
  <si>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</si>
  <si>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</si>
  <si>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</si>
  <si>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</si>
  <si>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</si>
  <si>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</si>
  <si>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</si>
  <si>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</si>
  <si>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</si>
  <si>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</si>
  <si>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</si>
  <si>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</si>
  <si>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</si>
  <si>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</si>
  <si>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</si>
  <si>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</si>
  <si>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</si>
  <si>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</si>
  <si>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</si>
  <si>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</si>
  <si>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</si>
  <si>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</si>
  <si>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</si>
  <si>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</si>
  <si>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</si>
  <si>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</si>
  <si>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</si>
  <si>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</si>
  <si>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</si>
  <si>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</si>
  <si>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</si>
  <si>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</si>
  <si>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</si>
  <si>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</si>
  <si>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</si>
  <si>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</si>
  <si>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</si>
  <si>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</si>
  <si>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</si>
  <si>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</si>
  <si>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</si>
  <si>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</si>
  <si>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</si>
  <si>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</si>
  <si>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</si>
  <si>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</si>
  <si>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</si>
  <si>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</si>
  <si>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</si>
  <si>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</si>
  <si>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</si>
  <si>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</si>
  <si>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</si>
  <si>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</si>
  <si>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</si>
  <si>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</si>
  <si>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</si>
  <si>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</si>
  <si>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</si>
  <si>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</si>
  <si>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</si>
  <si>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</si>
  <si>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</si>
  <si>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</si>
  <si>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</si>
  <si>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</si>
  <si>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</si>
  <si>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</si>
  <si>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</si>
  <si>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</si>
  <si>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</si>
  <si>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</si>
  <si>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</si>
  <si>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</si>
  <si>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</si>
  <si>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</si>
  <si>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</si>
  <si>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</si>
  <si>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</si>
  <si>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</si>
  <si>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</si>
  <si>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</si>
  <si>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</si>
  <si>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</si>
  <si>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</si>
  <si>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</si>
  <si>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</si>
  <si>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</si>
  <si>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</si>
  <si>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</si>
  <si>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</si>
  <si>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</si>
  <si>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</si>
  <si>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</si>
  <si>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</si>
  <si>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</si>
  <si>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</si>
  <si>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</si>
  <si>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</si>
  <si>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</si>
  <si>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</si>
  <si>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</si>
  <si>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</si>
  <si>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</si>
  <si>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</si>
  <si>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</si>
  <si>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</si>
  <si>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</si>
  <si>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</si>
  <si>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</si>
  <si>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</si>
  <si>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</si>
  <si>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</si>
  <si>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</si>
  <si>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</si>
  <si>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</si>
  <si>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</si>
  <si>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</si>
  <si>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</si>
  <si>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</si>
  <si>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</si>
  <si>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</si>
  <si>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</si>
  <si>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</si>
  <si>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</si>
  <si>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</si>
  <si>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</si>
  <si>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</si>
  <si>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</si>
  <si>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</si>
  <si>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</si>
  <si>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</si>
  <si>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</si>
  <si>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</si>
  <si>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</si>
  <si>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</si>
  <si>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</si>
  <si>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</si>
  <si>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</si>
  <si>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</si>
  <si>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</si>
  <si>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</si>
  <si>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</si>
  <si>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</si>
  <si>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</si>
  <si>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</si>
  <si>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</si>
  <si>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</si>
  <si>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</si>
  <si>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</si>
  <si>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</si>
  <si>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</si>
  <si>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</si>
  <si>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</si>
  <si>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</si>
  <si>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</si>
  <si>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</si>
  <si>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</si>
  <si>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</si>
  <si>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</si>
  <si>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</si>
  <si>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Las disoluciones</t>
  </si>
  <si>
    <t>Lyz Marcela Bernal Gómez</t>
  </si>
  <si>
    <t>CN_09_09_REC120</t>
  </si>
  <si>
    <t>Fotografía</t>
  </si>
  <si>
    <t>Ilustración</t>
  </si>
  <si>
    <t>Del tarro de la fotografía eliminar la etiqueta con la calavera, cambiar por una etiqueta que diga: NaCl</t>
  </si>
  <si>
    <t>Ver descripción</t>
  </si>
  <si>
    <t>Realizar según colores de maqueta</t>
  </si>
  <si>
    <t>Realizar de acuerdo a colores de  maqueta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</si>
</sst>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6"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
      <sz val="9"/>
      <color theme="1"/>
      <name val="Arial"/>
      <family val="2"/>
    </font>
    <font>
      <sz val="9"/>
      <color rgb="FF333333"/>
      <name val="Arial"/>
      <family val="2"/>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11">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24" fillId="0" borderId="0" xfId="0" applyFont="1" applyAlignment="1">
      <alignment vertical="center"/>
    </xf>
    <xf numFmtId="0" fontId="25" fillId="0" borderId="0" xfId="0" applyFont="1"/>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3" Type="http://schemas.openxmlformats.org/officeDocument/2006/relationships/image" Target="../media/image3.jpeg"/><Relationship Id="rId7" Type="http://schemas.openxmlformats.org/officeDocument/2006/relationships/image" Target="../media/image7.jpeg"/><Relationship Id="rId12" Type="http://schemas.openxmlformats.org/officeDocument/2006/relationships/image" Target="../media/image12.jpeg"/><Relationship Id="rId2" Type="http://schemas.openxmlformats.org/officeDocument/2006/relationships/image" Target="../media/image2.jpeg"/><Relationship Id="rId16" Type="http://schemas.openxmlformats.org/officeDocument/2006/relationships/image" Target="../media/image16.png"/><Relationship Id="rId1" Type="http://schemas.openxmlformats.org/officeDocument/2006/relationships/image" Target="../media/image1.jpe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image" Target="../media/image15.jpeg"/><Relationship Id="rId10" Type="http://schemas.openxmlformats.org/officeDocument/2006/relationships/image" Target="../media/image10.jpeg"/><Relationship Id="rId4" Type="http://schemas.openxmlformats.org/officeDocument/2006/relationships/image" Target="../media/image4.jpeg"/><Relationship Id="rId9" Type="http://schemas.openxmlformats.org/officeDocument/2006/relationships/image" Target="../media/image9.png"/><Relationship Id="rId14" Type="http://schemas.openxmlformats.org/officeDocument/2006/relationships/image" Target="../media/image14.png"/></Relationships>
</file>

<file path=xl/drawings/drawing1.xml><?xml version="1.0" encoding="utf-8"?>
<xdr:wsDr xmlns:xdr="http://schemas.openxmlformats.org/drawingml/2006/spreadsheetDrawing" xmlns:a="http://schemas.openxmlformats.org/drawingml/2006/main">
  <xdr:twoCellAnchor editAs="oneCell">
    <xdr:from>
      <xdr:col>10</xdr:col>
      <xdr:colOff>769937</xdr:colOff>
      <xdr:row>9</xdr:row>
      <xdr:rowOff>87313</xdr:rowOff>
    </xdr:from>
    <xdr:to>
      <xdr:col>10</xdr:col>
      <xdr:colOff>1585912</xdr:colOff>
      <xdr:row>9</xdr:row>
      <xdr:rowOff>681878</xdr:rowOff>
    </xdr:to>
    <xdr:pic>
      <xdr:nvPicPr>
        <xdr:cNvPr id="2" name="Imagen 1" descr="Bronze medal in the foreground on three-colour ribbo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135619" y="2208790"/>
          <a:ext cx="815975" cy="59456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689197</xdr:colOff>
      <xdr:row>10</xdr:row>
      <xdr:rowOff>71438</xdr:rowOff>
    </xdr:from>
    <xdr:to>
      <xdr:col>10</xdr:col>
      <xdr:colOff>1632040</xdr:colOff>
      <xdr:row>10</xdr:row>
      <xdr:rowOff>666752</xdr:rowOff>
    </xdr:to>
    <xdr:pic>
      <xdr:nvPicPr>
        <xdr:cNvPr id="3" name="Imagen 2" descr="3D collection of alcoholic beverages bottles isolated on white background "/>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054879" y="2894302"/>
          <a:ext cx="942843" cy="59531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838543</xdr:colOff>
      <xdr:row>11</xdr:row>
      <xdr:rowOff>82260</xdr:rowOff>
    </xdr:from>
    <xdr:to>
      <xdr:col>10</xdr:col>
      <xdr:colOff>1531938</xdr:colOff>
      <xdr:row>11</xdr:row>
      <xdr:rowOff>643972</xdr:rowOff>
    </xdr:to>
    <xdr:pic>
      <xdr:nvPicPr>
        <xdr:cNvPr id="4" name="Imagen 3" descr="Measuring weight of hazardous chemical compound in the lab"/>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204225" y="3606510"/>
          <a:ext cx="693395" cy="56171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770658</xdr:colOff>
      <xdr:row>12</xdr:row>
      <xdr:rowOff>34638</xdr:rowOff>
    </xdr:from>
    <xdr:to>
      <xdr:col>10</xdr:col>
      <xdr:colOff>1653019</xdr:colOff>
      <xdr:row>12</xdr:row>
      <xdr:rowOff>664692</xdr:rowOff>
    </xdr:to>
    <xdr:pic>
      <xdr:nvPicPr>
        <xdr:cNvPr id="5" name="Imagen 4" descr="environmental pollution - research"/>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7136340" y="4251615"/>
          <a:ext cx="882361" cy="63005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398317</xdr:colOff>
      <xdr:row>13</xdr:row>
      <xdr:rowOff>25976</xdr:rowOff>
    </xdr:from>
    <xdr:to>
      <xdr:col>9</xdr:col>
      <xdr:colOff>3451512</xdr:colOff>
      <xdr:row>13</xdr:row>
      <xdr:rowOff>906606</xdr:rowOff>
    </xdr:to>
    <xdr:pic>
      <xdr:nvPicPr>
        <xdr:cNvPr id="6" name="Imagen 5"/>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4105658" y="4935681"/>
          <a:ext cx="3053195" cy="8806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606137</xdr:colOff>
      <xdr:row>14</xdr:row>
      <xdr:rowOff>34636</xdr:rowOff>
    </xdr:from>
    <xdr:to>
      <xdr:col>9</xdr:col>
      <xdr:colOff>3392632</xdr:colOff>
      <xdr:row>14</xdr:row>
      <xdr:rowOff>1587211</xdr:rowOff>
    </xdr:to>
    <xdr:pic>
      <xdr:nvPicPr>
        <xdr:cNvPr id="7" name="Imagen 6"/>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4313478" y="6009409"/>
          <a:ext cx="2786495" cy="15525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1372714</xdr:colOff>
      <xdr:row>15</xdr:row>
      <xdr:rowOff>63499</xdr:rowOff>
    </xdr:from>
    <xdr:to>
      <xdr:col>9</xdr:col>
      <xdr:colOff>2635250</xdr:colOff>
      <xdr:row>15</xdr:row>
      <xdr:rowOff>955325</xdr:rowOff>
    </xdr:to>
    <xdr:pic>
      <xdr:nvPicPr>
        <xdr:cNvPr id="8" name="Imagen 7" descr="Medals in hand isolated on white background."/>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5078131" y="7831666"/>
          <a:ext cx="1262536" cy="89182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306916</xdr:colOff>
      <xdr:row>16</xdr:row>
      <xdr:rowOff>84668</xdr:rowOff>
    </xdr:from>
    <xdr:to>
      <xdr:col>9</xdr:col>
      <xdr:colOff>3577166</xdr:colOff>
      <xdr:row>16</xdr:row>
      <xdr:rowOff>986368</xdr:rowOff>
    </xdr:to>
    <xdr:pic>
      <xdr:nvPicPr>
        <xdr:cNvPr id="9" name="Imagen 8"/>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4012333" y="8890001"/>
          <a:ext cx="3270250" cy="901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127000</xdr:colOff>
      <xdr:row>17</xdr:row>
      <xdr:rowOff>264584</xdr:rowOff>
    </xdr:from>
    <xdr:to>
      <xdr:col>9</xdr:col>
      <xdr:colOff>3709327</xdr:colOff>
      <xdr:row>17</xdr:row>
      <xdr:rowOff>1587501</xdr:rowOff>
    </xdr:to>
    <xdr:pic>
      <xdr:nvPicPr>
        <xdr:cNvPr id="10" name="Imagen 9"/>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13832417" y="10085917"/>
          <a:ext cx="3582327" cy="132291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1195917</xdr:colOff>
      <xdr:row>18</xdr:row>
      <xdr:rowOff>42333</xdr:rowOff>
    </xdr:from>
    <xdr:to>
      <xdr:col>9</xdr:col>
      <xdr:colOff>2525562</xdr:colOff>
      <xdr:row>18</xdr:row>
      <xdr:rowOff>978957</xdr:rowOff>
    </xdr:to>
    <xdr:pic>
      <xdr:nvPicPr>
        <xdr:cNvPr id="11" name="Imagen 10" descr="Beer bottles on the conveyor belt"/>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14901334" y="11821583"/>
          <a:ext cx="1329645" cy="93662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116417</xdr:colOff>
      <xdr:row>19</xdr:row>
      <xdr:rowOff>127001</xdr:rowOff>
    </xdr:from>
    <xdr:to>
      <xdr:col>9</xdr:col>
      <xdr:colOff>3567642</xdr:colOff>
      <xdr:row>19</xdr:row>
      <xdr:rowOff>931334</xdr:rowOff>
    </xdr:to>
    <xdr:pic>
      <xdr:nvPicPr>
        <xdr:cNvPr id="12" name="Imagen 11"/>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3821834" y="12922251"/>
          <a:ext cx="3451225" cy="80433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1354669</xdr:colOff>
      <xdr:row>21</xdr:row>
      <xdr:rowOff>105833</xdr:rowOff>
    </xdr:from>
    <xdr:to>
      <xdr:col>9</xdr:col>
      <xdr:colOff>2526561</xdr:colOff>
      <xdr:row>21</xdr:row>
      <xdr:rowOff>931333</xdr:rowOff>
    </xdr:to>
    <xdr:pic>
      <xdr:nvPicPr>
        <xdr:cNvPr id="14" name="Imagen 13" descr="Feet inside water during spa treatment"/>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15060086" y="15462250"/>
          <a:ext cx="1171892" cy="825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910166</xdr:colOff>
      <xdr:row>22</xdr:row>
      <xdr:rowOff>31749</xdr:rowOff>
    </xdr:from>
    <xdr:to>
      <xdr:col>9</xdr:col>
      <xdr:colOff>3113616</xdr:colOff>
      <xdr:row>22</xdr:row>
      <xdr:rowOff>1750482</xdr:rowOff>
    </xdr:to>
    <xdr:pic>
      <xdr:nvPicPr>
        <xdr:cNvPr id="15" name="Imagen 14"/>
        <xdr:cNvPicPr>
          <a:picLocks noChangeAspect="1" noChangeArrowheads="1"/>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14615583" y="16404166"/>
          <a:ext cx="2203450" cy="171873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74083</xdr:colOff>
      <xdr:row>23</xdr:row>
      <xdr:rowOff>31750</xdr:rowOff>
    </xdr:from>
    <xdr:to>
      <xdr:col>9</xdr:col>
      <xdr:colOff>2829983</xdr:colOff>
      <xdr:row>23</xdr:row>
      <xdr:rowOff>2437342</xdr:rowOff>
    </xdr:to>
    <xdr:pic>
      <xdr:nvPicPr>
        <xdr:cNvPr id="16" name="Imagen 15"/>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13779500" y="18171583"/>
          <a:ext cx="2755900" cy="240559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1197429</xdr:colOff>
      <xdr:row>24</xdr:row>
      <xdr:rowOff>58338</xdr:rowOff>
    </xdr:from>
    <xdr:to>
      <xdr:col>9</xdr:col>
      <xdr:colOff>2476500</xdr:colOff>
      <xdr:row>24</xdr:row>
      <xdr:rowOff>984436</xdr:rowOff>
    </xdr:to>
    <xdr:pic>
      <xdr:nvPicPr>
        <xdr:cNvPr id="17" name="Imagen 16" descr="http://thumb1.shutterstock.com/display_pic_with_logo/151171/197191664/stock-photo-an-engineer-controlling-the-quality-of-water-aerated-activated-sludge-tank-at-a-waste-water-197191664.jpg"/>
        <xdr:cNvPicPr>
          <a:picLocks noChangeAspect="1" noChangeArrowheads="1"/>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14913429" y="20686767"/>
          <a:ext cx="1279071" cy="92609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136071</xdr:colOff>
      <xdr:row>20</xdr:row>
      <xdr:rowOff>108857</xdr:rowOff>
    </xdr:from>
    <xdr:to>
      <xdr:col>9</xdr:col>
      <xdr:colOff>3729717</xdr:colOff>
      <xdr:row>20</xdr:row>
      <xdr:rowOff>1680482</xdr:rowOff>
    </xdr:to>
    <xdr:pic>
      <xdr:nvPicPr>
        <xdr:cNvPr id="18" name="Imagen 17"/>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13852071" y="13892893"/>
          <a:ext cx="3593646" cy="1571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E1" zoomScale="70" zoomScaleNormal="70" zoomScalePageLayoutView="140" workbookViewId="0">
      <pane ySplit="9" topLeftCell="A10" activePane="bottomLeft" state="frozen"/>
      <selection pane="bottomLeft" activeCell="B12" sqref="B12"/>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50.375" style="15" customWidth="1"/>
    <col min="11" max="11" width="44.87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F6</v>
      </c>
    </row>
    <row r="2" spans="1:16" ht="15.75" x14ac:dyDescent="0.25">
      <c r="A2" s="1"/>
      <c r="B2" s="3" t="s">
        <v>121</v>
      </c>
      <c r="C2" s="87" t="s">
        <v>22</v>
      </c>
      <c r="D2" s="88"/>
      <c r="F2" s="80" t="s">
        <v>0</v>
      </c>
      <c r="G2" s="81"/>
      <c r="H2" s="58"/>
      <c r="I2" s="58"/>
      <c r="J2" s="14"/>
      <c r="L2" s="2" t="s">
        <v>153</v>
      </c>
      <c r="M2" s="2" t="str">
        <f ca="1">IF($N2&lt;COUNTIF('Definición técnica de imagenes'!$A$3:$A$102,$G$5),OFFSET('Definición técnica de imagenes'!$A$1,MATCH($G$5,'Definición técnica de imagenes'!$A$1:$A$104,0)-1+$N2,1,1,1),"")</f>
        <v>Inicio</v>
      </c>
      <c r="N2" s="2">
        <v>0</v>
      </c>
      <c r="O2" s="2" t="str">
        <f>'Definición técnica de imagenes'!A3</f>
        <v>M3A</v>
      </c>
    </row>
    <row r="3" spans="1:16" ht="15.75" x14ac:dyDescent="0.25">
      <c r="A3" s="1"/>
      <c r="B3" s="4" t="s">
        <v>8</v>
      </c>
      <c r="C3" s="89">
        <v>9</v>
      </c>
      <c r="D3" s="90"/>
      <c r="F3" s="82"/>
      <c r="G3" s="83"/>
      <c r="H3" s="58"/>
      <c r="I3" s="38"/>
      <c r="J3" s="14"/>
      <c r="L3" s="2" t="s">
        <v>154</v>
      </c>
      <c r="M3" s="2" t="str">
        <f ca="1">IF($N3&lt;COUNTIF('Definición técnica de imagenes'!$A$3:$A$102,$G$5),OFFSET('Definición técnica de imagenes'!$A$1,MATCH($G$5,'Definición técnica de imagenes'!$A$1:$A$104,0)-1+$N3,1,1,1),"")</f>
        <v>Contenido</v>
      </c>
      <c r="N3" s="2">
        <v>1</v>
      </c>
      <c r="O3" s="2" t="str">
        <f>'Definición técnica de imagenes'!A4</f>
        <v>M5A</v>
      </c>
    </row>
    <row r="4" spans="1:16" ht="16.5" x14ac:dyDescent="0.3">
      <c r="A4" s="1"/>
      <c r="B4" s="4" t="s">
        <v>54</v>
      </c>
      <c r="C4" s="89" t="s">
        <v>187</v>
      </c>
      <c r="D4" s="90"/>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91" t="s">
        <v>188</v>
      </c>
      <c r="D5" s="92"/>
      <c r="E5" s="5"/>
      <c r="F5" s="37" t="str">
        <f>IF(G4="Recurso","Motor del recurso","")</f>
        <v>Motor del recurso</v>
      </c>
      <c r="G5" s="61" t="s">
        <v>132</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4" t="s">
        <v>62</v>
      </c>
      <c r="G8" s="85"/>
      <c r="H8" s="85"/>
      <c r="I8" s="86"/>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25" customHeight="1" thickBot="1" x14ac:dyDescent="0.3">
      <c r="A9" s="21" t="s">
        <v>2</v>
      </c>
      <c r="B9" s="18" t="s">
        <v>9</v>
      </c>
      <c r="C9" s="17" t="s">
        <v>3</v>
      </c>
      <c r="D9" s="17" t="s">
        <v>4</v>
      </c>
      <c r="E9" s="18" t="str">
        <f>IF($G$4="Recurso",$M$1,$L$1)</f>
        <v>Ubicación de la imagen en el recurso F6</v>
      </c>
      <c r="F9" s="57" t="s">
        <v>61</v>
      </c>
      <c r="G9" s="57" t="s">
        <v>59</v>
      </c>
      <c r="H9" s="57" t="s">
        <v>60</v>
      </c>
      <c r="I9" s="57" t="s">
        <v>114</v>
      </c>
      <c r="J9" s="18" t="s">
        <v>6</v>
      </c>
      <c r="K9" s="19" t="s">
        <v>7</v>
      </c>
      <c r="O9" s="2" t="str">
        <f>'Definición técnica de imagenes'!A11</f>
        <v>M10B</v>
      </c>
    </row>
    <row r="10" spans="1:16" s="11" customFormat="1" ht="55.5" customHeight="1" x14ac:dyDescent="0.25">
      <c r="A10" s="12" t="str">
        <f>IF(OR(B10&lt;&gt;"",J10&lt;&gt;""),"IMG01","")</f>
        <v>IMG01</v>
      </c>
      <c r="B10" s="62">
        <v>289548932</v>
      </c>
      <c r="C10" s="20" t="str">
        <f t="shared" ref="C10:C41" si="0">IF(OR(B10&lt;&gt;"",J10&lt;&gt;""),IF($G$4="Recurso",CONCATENATE($G$4," ",$G$5),$G$4),"")</f>
        <v>Recurso F6</v>
      </c>
      <c r="D10" s="63" t="s">
        <v>190</v>
      </c>
      <c r="E10" s="63" t="s">
        <v>150</v>
      </c>
      <c r="F10" s="13" t="str">
        <f t="shared" ref="F10" ca="1" si="1">IF(OR(B10&lt;&gt;"",J10&lt;&gt;""),CONCATENATE($C$7,"_",$A10,IF($G$4="Cuaderno de Estudio","_small",CONCATENATE(IF(I10="","","n"),IF(LEFT($G$5,1)="F",".jpg",".png")))),"")</f>
        <v>CN_09_09_REC120_IMG01.jpg</v>
      </c>
      <c r="G10" s="13" t="str">
        <f ca="1">IF($F10&lt;&gt;"",IF($G$4="Recurso",VLOOKUP($E10,OFFSET('Definición técnica de imagenes'!$A$1,MATCH($G$5,'Definición técnica de imagenes'!$A$1:$A$104,0)-1,1,COUNTIF('Definición técnica de imagenes'!$A$3:$A$102,$G$5),5),5,FALSE),'Definición técnica de imagenes'!$F$16),"")</f>
        <v>350 x 230 px</v>
      </c>
      <c r="H10" s="13" t="str">
        <f t="shared" ref="H10" ca="1" si="2">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63"/>
      <c r="K10"/>
      <c r="O10" s="2" t="str">
        <f>'Definición técnica de imagenes'!A12</f>
        <v>M12D</v>
      </c>
    </row>
    <row r="11" spans="1:16" s="11" customFormat="1" ht="55.5" customHeight="1" x14ac:dyDescent="0.25">
      <c r="A11" s="12" t="str">
        <f t="shared" ref="A11:A18" si="3">IF(OR(B11&lt;&gt;"",J11&lt;&gt;""),CONCATENATE(LEFT(A10,3),IF(MID(A10,4,2)+1&lt;10,CONCATENATE("0",MID(A10,4,2)+1))),"")</f>
        <v>IMG02</v>
      </c>
      <c r="B11" s="62">
        <v>237357196</v>
      </c>
      <c r="C11" s="20" t="str">
        <f t="shared" si="0"/>
        <v>Recurso F6</v>
      </c>
      <c r="D11" s="63" t="s">
        <v>190</v>
      </c>
      <c r="E11" s="63" t="s">
        <v>150</v>
      </c>
      <c r="F11" s="13" t="str">
        <f t="shared" ref="F11:F74" ca="1" si="4">IF(OR(B11&lt;&gt;"",J11&lt;&gt;""),CONCATENATE($C$7,"_",$A11,IF($G$4="Cuaderno de Estudio","_small",CONCATENATE(IF(I11="","","n"),IF(LEFT($G$5,1)="F",".jpg",".png")))),"")</f>
        <v>CN_09_09_REC120_IMG02.jpg</v>
      </c>
      <c r="G11" s="13" t="str">
        <f ca="1">IF($F11&lt;&gt;"",IF($G$4="Recurso",VLOOKUP($E11,OFFSET('Definición técnica de imagenes'!$A$1,MATCH($G$5,'Definición técnica de imagenes'!$A$1:$A$104,0)-1,1,COUNTIF('Definición técnica de imagenes'!$A$3:$A$102,$G$5),5),5,FALSE),'Definición técnica de imagenes'!$F$16),"")</f>
        <v>350 x 230 px</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c r="K11"/>
      <c r="O11" s="2" t="str">
        <f>'Definición técnica de imagenes'!A13</f>
        <v>M101</v>
      </c>
    </row>
    <row r="12" spans="1:16" s="11" customFormat="1" ht="54.75" customHeight="1" x14ac:dyDescent="0.25">
      <c r="A12" s="12" t="str">
        <f t="shared" si="3"/>
        <v>IMG03</v>
      </c>
      <c r="B12" s="62">
        <v>132405761</v>
      </c>
      <c r="C12" s="20" t="str">
        <f t="shared" si="0"/>
        <v>Recurso F6</v>
      </c>
      <c r="D12" s="63" t="s">
        <v>191</v>
      </c>
      <c r="E12" s="63" t="s">
        <v>150</v>
      </c>
      <c r="F12" s="13" t="str">
        <f t="shared" ca="1" si="4"/>
        <v>CN_09_09_REC120_IMG03.jpg</v>
      </c>
      <c r="G12" s="13" t="str">
        <f ca="1">IF($F12&lt;&gt;"",IF($G$4="Recurso",VLOOKUP($E12,OFFSET('Definición técnica de imagenes'!$A$1,MATCH($G$5,'Definición técnica de imagenes'!$A$1:$A$104,0)-1,1,COUNTIF('Definición técnica de imagenes'!$A$3:$A$102,$G$5),5),5,FALSE),'Definición técnica de imagenes'!$F$16),"")</f>
        <v>350 x 230 px</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t="s">
        <v>192</v>
      </c>
      <c r="K12"/>
      <c r="O12" s="2" t="str">
        <f>'Definición técnica de imagenes'!A18</f>
        <v>Diaporama F1</v>
      </c>
    </row>
    <row r="13" spans="1:16" s="11" customFormat="1" ht="54.75" customHeight="1" x14ac:dyDescent="0.25">
      <c r="A13" s="12" t="str">
        <f t="shared" si="3"/>
        <v>IMG04</v>
      </c>
      <c r="B13" s="62">
        <v>48618076</v>
      </c>
      <c r="C13" s="20" t="str">
        <f t="shared" si="0"/>
        <v>Recurso F6</v>
      </c>
      <c r="D13" s="63" t="s">
        <v>190</v>
      </c>
      <c r="E13" s="63" t="s">
        <v>150</v>
      </c>
      <c r="F13" s="13" t="str">
        <f t="shared" ca="1" si="4"/>
        <v>CN_09_09_REC120_IMG04.jpg</v>
      </c>
      <c r="G13" s="13" t="str">
        <f ca="1">IF($F13&lt;&gt;"",IF($G$4="Recurso",VLOOKUP($E13,OFFSET('Definición técnica de imagenes'!$A$1,MATCH($G$5,'Definición técnica de imagenes'!$A$1:$A$104,0)-1,1,COUNTIF('Definición técnica de imagenes'!$A$3:$A$102,$G$5),5),5,FALSE),'Definición técnica de imagenes'!$F$16),"")</f>
        <v>350 x 230 px</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c r="K13"/>
      <c r="O13" s="2" t="str">
        <f>'Definición técnica de imagenes'!A19</f>
        <v>F4</v>
      </c>
    </row>
    <row r="14" spans="1:16" s="11" customFormat="1" ht="84" customHeight="1" x14ac:dyDescent="0.25">
      <c r="A14" s="12" t="str">
        <f t="shared" si="3"/>
        <v>IMG05</v>
      </c>
      <c r="B14" s="62" t="s">
        <v>193</v>
      </c>
      <c r="C14" s="20" t="str">
        <f t="shared" si="0"/>
        <v>Recurso F6</v>
      </c>
      <c r="D14" s="63" t="s">
        <v>191</v>
      </c>
      <c r="E14" s="63" t="s">
        <v>155</v>
      </c>
      <c r="F14" s="13" t="str">
        <f t="shared" ca="1" si="4"/>
        <v>CN_09_09_REC120_IMG05n.jpg</v>
      </c>
      <c r="G14" s="13" t="str">
        <f ca="1">IF($F14&lt;&gt;"",IF($G$4="Recurso",VLOOKUP($E14,OFFSET('Definición técnica de imagenes'!$A$1,MATCH($G$5,'Definición técnica de imagenes'!$A$1:$A$104,0)-1,1,COUNTIF('Definición técnica de imagenes'!$A$3:$A$102,$G$5),5),5,FALSE),'Definición técnica de imagenes'!$F$16),"")</f>
        <v>320 x 480 px</v>
      </c>
      <c r="H14" s="13" t="str">
        <f t="shared" ca="1" si="5"/>
        <v>CN_09_09_REC120_IMG05a.jpg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800 x 458 px</v>
      </c>
      <c r="J14" s="64"/>
      <c r="K14" s="64" t="s">
        <v>194</v>
      </c>
      <c r="O14" s="2" t="str">
        <f>'Definición técnica de imagenes'!A22</f>
        <v>F6</v>
      </c>
    </row>
    <row r="15" spans="1:16" s="11" customFormat="1" ht="136.5" customHeight="1" x14ac:dyDescent="0.25">
      <c r="A15" s="12" t="str">
        <f t="shared" si="3"/>
        <v>IMG06</v>
      </c>
      <c r="B15" s="62" t="s">
        <v>193</v>
      </c>
      <c r="C15" s="20" t="str">
        <f t="shared" si="0"/>
        <v>Recurso F6</v>
      </c>
      <c r="D15" s="63" t="s">
        <v>191</v>
      </c>
      <c r="E15" s="63" t="s">
        <v>155</v>
      </c>
      <c r="F15" s="13" t="str">
        <f t="shared" ca="1" si="4"/>
        <v>CN_09_09_REC120_IMG06n.jpg</v>
      </c>
      <c r="G15" s="13" t="str">
        <f ca="1">IF($F15&lt;&gt;"",IF($G$4="Recurso",VLOOKUP($E15,OFFSET('Definición técnica de imagenes'!$A$1,MATCH($G$5,'Definición técnica de imagenes'!$A$1:$A$104,0)-1,1,COUNTIF('Definición técnica de imagenes'!$A$3:$A$102,$G$5),5),5,FALSE),'Definición técnica de imagenes'!$F$16),"")</f>
        <v>320 x 480 px</v>
      </c>
      <c r="H15" s="13" t="str">
        <f t="shared" ca="1" si="5"/>
        <v>CN_09_09_REC120_IMG06a.jpg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800 x 458 px</v>
      </c>
      <c r="J15" s="66"/>
      <c r="K15" s="66" t="s">
        <v>194</v>
      </c>
      <c r="O15" s="2" t="str">
        <f>'Definición técnica de imagenes'!A24</f>
        <v>F6B</v>
      </c>
    </row>
    <row r="16" spans="1:16" s="11" customFormat="1" ht="81.75" customHeight="1" x14ac:dyDescent="0.25">
      <c r="A16" s="12" t="str">
        <f t="shared" si="3"/>
        <v>IMG07</v>
      </c>
      <c r="B16" s="78">
        <v>84532276</v>
      </c>
      <c r="C16" s="20" t="str">
        <f t="shared" si="0"/>
        <v>Recurso F6</v>
      </c>
      <c r="D16" s="63" t="s">
        <v>190</v>
      </c>
      <c r="E16" s="63" t="s">
        <v>155</v>
      </c>
      <c r="F16" s="13" t="str">
        <f t="shared" ca="1" si="4"/>
        <v>CN_09_09_REC120_IMG07n.jpg</v>
      </c>
      <c r="G16" s="13" t="str">
        <f ca="1">IF($F16&lt;&gt;"",IF($G$4="Recurso",VLOOKUP($E16,OFFSET('Definición técnica de imagenes'!$A$1,MATCH($G$5,'Definición técnica de imagenes'!$A$1:$A$104,0)-1,1,COUNTIF('Definición técnica de imagenes'!$A$3:$A$102,$G$5),5),5,FALSE),'Definición técnica de imagenes'!$F$16),"")</f>
        <v>320 x 480 px</v>
      </c>
      <c r="H16" s="13" t="str">
        <f t="shared" ca="1" si="5"/>
        <v>CN_09_09_REC120_IMG07a.jpg</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800 x 458 px</v>
      </c>
      <c r="J16" s="67"/>
      <c r="K16"/>
      <c r="O16" s="2" t="str">
        <f>'Definición técnica de imagenes'!A25</f>
        <v>F7</v>
      </c>
    </row>
    <row r="17" spans="1:15" s="11" customFormat="1" ht="80.25" customHeight="1" x14ac:dyDescent="0.25">
      <c r="A17" s="12" t="str">
        <f t="shared" si="3"/>
        <v>IMG08</v>
      </c>
      <c r="B17" s="62" t="s">
        <v>193</v>
      </c>
      <c r="C17" s="20" t="str">
        <f t="shared" si="0"/>
        <v>Recurso F6</v>
      </c>
      <c r="D17" s="63" t="s">
        <v>191</v>
      </c>
      <c r="E17" s="63" t="s">
        <v>155</v>
      </c>
      <c r="F17" s="13" t="str">
        <f t="shared" ca="1" si="4"/>
        <v>CN_09_09_REC120_IMG08n.jpg</v>
      </c>
      <c r="G17" s="13" t="str">
        <f ca="1">IF($F17&lt;&gt;"",IF($G$4="Recurso",VLOOKUP($E17,OFFSET('Definición técnica de imagenes'!$A$1,MATCH($G$5,'Definición técnica de imagenes'!$A$1:$A$104,0)-1,1,COUNTIF('Definición técnica de imagenes'!$A$3:$A$102,$G$5),5),5,FALSE),'Definición técnica de imagenes'!$F$16),"")</f>
        <v>320 x 480 px</v>
      </c>
      <c r="H17" s="13" t="str">
        <f t="shared" ca="1" si="5"/>
        <v>CN_09_09_REC120_IMG08a.jpg</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800 x 458 px</v>
      </c>
      <c r="J17" s="66"/>
      <c r="K17" s="66" t="s">
        <v>194</v>
      </c>
      <c r="O17" s="2" t="str">
        <f>'Definición técnica de imagenes'!A27</f>
        <v>F7B</v>
      </c>
    </row>
    <row r="18" spans="1:15" s="11" customFormat="1" ht="153.75" customHeight="1" x14ac:dyDescent="0.25">
      <c r="A18" s="12" t="str">
        <f t="shared" si="3"/>
        <v>IMG09</v>
      </c>
      <c r="B18" s="62" t="s">
        <v>193</v>
      </c>
      <c r="C18" s="20" t="str">
        <f t="shared" si="0"/>
        <v>Recurso F6</v>
      </c>
      <c r="D18" s="63" t="s">
        <v>191</v>
      </c>
      <c r="E18" s="63" t="s">
        <v>155</v>
      </c>
      <c r="F18" s="13" t="str">
        <f t="shared" ca="1" si="4"/>
        <v>CN_09_09_REC120_IMG09n.jpg</v>
      </c>
      <c r="G18" s="13" t="str">
        <f ca="1">IF($F18&lt;&gt;"",IF($G$4="Recurso",VLOOKUP($E18,OFFSET('Definición técnica de imagenes'!$A$1,MATCH($G$5,'Definición técnica de imagenes'!$A$1:$A$104,0)-1,1,COUNTIF('Definición técnica de imagenes'!$A$3:$A$102,$G$5),5),5,FALSE),'Definición técnica de imagenes'!$F$16),"")</f>
        <v>320 x 480 px</v>
      </c>
      <c r="H18" s="13" t="str">
        <f t="shared" ca="1" si="5"/>
        <v>CN_09_09_REC120_IMG09a.jpg</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800 x 458 px</v>
      </c>
      <c r="J18" s="66"/>
      <c r="K18" s="66" t="s">
        <v>194</v>
      </c>
      <c r="O18" s="2" t="str">
        <f>'Definición técnica de imagenes'!A30</f>
        <v>F8</v>
      </c>
    </row>
    <row r="19" spans="1:15" s="11" customFormat="1" ht="80.25" customHeight="1" x14ac:dyDescent="0.3">
      <c r="A19" s="12" t="str">
        <f t="shared" ref="A19:A50" si="6">IF(OR(B19&lt;&gt;"",J19&lt;&gt;""),CONCATENATE(LEFT(A18,3),IF(MID(A18,4,2)+1&lt;10,CONCATENATE("0",MID(A18,4,2)+1),MID(A18,4,2)+1)),"")</f>
        <v>IMG10</v>
      </c>
      <c r="B19" s="79">
        <v>191643227</v>
      </c>
      <c r="C19" s="20" t="str">
        <f t="shared" si="0"/>
        <v>Recurso F6</v>
      </c>
      <c r="D19" s="63" t="s">
        <v>190</v>
      </c>
      <c r="E19" s="63" t="s">
        <v>155</v>
      </c>
      <c r="F19" s="13" t="str">
        <f t="shared" ca="1" si="4"/>
        <v>CN_09_09_REC120_IMG10n.jpg</v>
      </c>
      <c r="G19" s="13" t="str">
        <f ca="1">IF($F19&lt;&gt;"",IF($G$4="Recurso",VLOOKUP($E19,OFFSET('Definición técnica de imagenes'!$A$1,MATCH($G$5,'Definición técnica de imagenes'!$A$1:$A$104,0)-1,1,COUNTIF('Definición técnica de imagenes'!$A$3:$A$102,$G$5),5),5,FALSE),'Definición técnica de imagenes'!$F$16),"")</f>
        <v>320 x 480 px</v>
      </c>
      <c r="H19" s="13" t="str">
        <f t="shared" ca="1" si="5"/>
        <v>CN_09_09_REC120_IMG10a.jpg</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800 x 458 px</v>
      </c>
      <c r="J19"/>
      <c r="K19" s="68"/>
      <c r="O19" s="2" t="str">
        <f>'Definición técnica de imagenes'!A31</f>
        <v>F10</v>
      </c>
    </row>
    <row r="20" spans="1:15" s="11" customFormat="1" ht="81" customHeight="1" x14ac:dyDescent="0.25">
      <c r="A20" s="12" t="str">
        <f t="shared" si="6"/>
        <v>IMG11</v>
      </c>
      <c r="B20" s="62" t="s">
        <v>193</v>
      </c>
      <c r="C20" s="20" t="str">
        <f t="shared" si="0"/>
        <v>Recurso F6</v>
      </c>
      <c r="D20" s="63" t="s">
        <v>191</v>
      </c>
      <c r="E20" s="63" t="s">
        <v>155</v>
      </c>
      <c r="F20" s="13" t="str">
        <f t="shared" ca="1" si="4"/>
        <v>CN_09_09_REC120_IMG11n.jpg</v>
      </c>
      <c r="G20" s="13" t="str">
        <f ca="1">IF($F20&lt;&gt;"",IF($G$4="Recurso",VLOOKUP($E20,OFFSET('Definición técnica de imagenes'!$A$1,MATCH($G$5,'Definición técnica de imagenes'!$A$1:$A$104,0)-1,1,COUNTIF('Definición técnica de imagenes'!$A$3:$A$102,$G$5),5),5,FALSE),'Definición técnica de imagenes'!$F$16),"")</f>
        <v>320 x 480 px</v>
      </c>
      <c r="H20" s="13" t="str">
        <f t="shared" ca="1" si="5"/>
        <v>CN_09_09_REC120_IMG11a.jpg</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800 x 458 px</v>
      </c>
      <c r="J20" s="64"/>
      <c r="K20" s="66" t="s">
        <v>195</v>
      </c>
      <c r="O20" s="2" t="str">
        <f>'Definición técnica de imagenes'!A32</f>
        <v>F10B</v>
      </c>
    </row>
    <row r="21" spans="1:15" s="11" customFormat="1" ht="136.5" customHeight="1" x14ac:dyDescent="0.25">
      <c r="A21" s="12" t="str">
        <f t="shared" si="6"/>
        <v>IMG12</v>
      </c>
      <c r="B21" s="62" t="s">
        <v>193</v>
      </c>
      <c r="C21" s="20" t="str">
        <f t="shared" si="0"/>
        <v>Recurso F6</v>
      </c>
      <c r="D21" s="63" t="s">
        <v>191</v>
      </c>
      <c r="E21" s="63" t="s">
        <v>155</v>
      </c>
      <c r="F21" s="13" t="str">
        <f t="shared" ca="1" si="4"/>
        <v>CN_09_09_REC120_IMG12n.jpg</v>
      </c>
      <c r="G21" s="13" t="str">
        <f ca="1">IF($F21&lt;&gt;"",IF($G$4="Recurso",VLOOKUP($E21,OFFSET('Definición técnica de imagenes'!$A$1,MATCH($G$5,'Definición técnica de imagenes'!$A$1:$A$104,0)-1,1,COUNTIF('Definición técnica de imagenes'!$A$3:$A$102,$G$5),5),5,FALSE),'Definición técnica de imagenes'!$F$16),"")</f>
        <v>320 x 480 px</v>
      </c>
      <c r="H21" s="13" t="str">
        <f t="shared" ca="1" si="5"/>
        <v>CN_09_09_REC120_IMG12a.jpg</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800 x 458 px</v>
      </c>
      <c r="J21" s="66"/>
      <c r="K21" s="66" t="s">
        <v>195</v>
      </c>
      <c r="O21" s="2" t="str">
        <f>'Definición técnica de imagenes'!A33</f>
        <v>F11</v>
      </c>
    </row>
    <row r="22" spans="1:15" s="11" customFormat="1" ht="80.25" customHeight="1" x14ac:dyDescent="0.25">
      <c r="A22" s="12" t="str">
        <f t="shared" si="6"/>
        <v>IMG13</v>
      </c>
      <c r="B22" s="62">
        <v>161489945</v>
      </c>
      <c r="C22" s="20" t="str">
        <f t="shared" si="0"/>
        <v>Recurso F6</v>
      </c>
      <c r="D22" s="63" t="s">
        <v>190</v>
      </c>
      <c r="E22" s="63" t="s">
        <v>155</v>
      </c>
      <c r="F22" s="13" t="str">
        <f t="shared" ca="1" si="4"/>
        <v>CN_09_09_REC120_IMG13n.jpg</v>
      </c>
      <c r="G22" s="13" t="str">
        <f ca="1">IF($F22&lt;&gt;"",IF($G$4="Recurso",VLOOKUP($E22,OFFSET('Definición técnica de imagenes'!$A$1,MATCH($G$5,'Definición técnica de imagenes'!$A$1:$A$104,0)-1,1,COUNTIF('Definición técnica de imagenes'!$A$3:$A$102,$G$5),5),5,FALSE),'Definición técnica de imagenes'!$F$16),"")</f>
        <v>320 x 480 px</v>
      </c>
      <c r="H22" s="13" t="str">
        <f t="shared" ca="1" si="5"/>
        <v>CN_09_09_REC120_IMG13a.jpg</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800 x 458 px</v>
      </c>
      <c r="J22"/>
      <c r="K22" s="69"/>
      <c r="O22" s="2" t="str">
        <f>'Definición técnica de imagenes'!A34</f>
        <v>F12</v>
      </c>
    </row>
    <row r="23" spans="1:15" s="11" customFormat="1" ht="138.75" customHeight="1" x14ac:dyDescent="0.25">
      <c r="A23" s="12" t="str">
        <f t="shared" si="6"/>
        <v>IMG14</v>
      </c>
      <c r="B23" s="62" t="s">
        <v>193</v>
      </c>
      <c r="C23" s="20" t="str">
        <f t="shared" si="0"/>
        <v>Recurso F6</v>
      </c>
      <c r="D23" s="63" t="s">
        <v>191</v>
      </c>
      <c r="E23" s="63" t="s">
        <v>155</v>
      </c>
      <c r="F23" s="13" t="str">
        <f t="shared" ca="1" si="4"/>
        <v>CN_09_09_REC120_IMG14n.jpg</v>
      </c>
      <c r="G23" s="13" t="str">
        <f ca="1">IF($F23&lt;&gt;"",IF($G$4="Recurso",VLOOKUP($E23,OFFSET('Definición técnica de imagenes'!$A$1,MATCH($G$5,'Definición técnica de imagenes'!$A$1:$A$104,0)-1,1,COUNTIF('Definición técnica de imagenes'!$A$3:$A$102,$G$5),5),5,FALSE),'Definición técnica de imagenes'!$F$16),"")</f>
        <v>320 x 480 px</v>
      </c>
      <c r="H23" s="13" t="str">
        <f t="shared" ca="1" si="5"/>
        <v>CN_09_09_REC120_IMG14a.jpg</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800 x 458 px</v>
      </c>
      <c r="J23" s="64"/>
      <c r="K23" s="66" t="s">
        <v>195</v>
      </c>
      <c r="O23" s="2" t="str">
        <f>'Definición técnica de imagenes'!A35</f>
        <v>F13</v>
      </c>
    </row>
    <row r="24" spans="1:15" s="11" customFormat="1" ht="198" customHeight="1" x14ac:dyDescent="0.25">
      <c r="A24" s="12" t="str">
        <f t="shared" si="6"/>
        <v>IMG15</v>
      </c>
      <c r="B24" s="62" t="s">
        <v>193</v>
      </c>
      <c r="C24" s="20" t="str">
        <f t="shared" si="0"/>
        <v>Recurso F6</v>
      </c>
      <c r="D24" s="63" t="s">
        <v>191</v>
      </c>
      <c r="E24" s="63" t="s">
        <v>155</v>
      </c>
      <c r="F24" s="13" t="str">
        <f t="shared" ca="1" si="4"/>
        <v>CN_09_09_REC120_IMG15n.jpg</v>
      </c>
      <c r="G24" s="13" t="str">
        <f ca="1">IF($F24&lt;&gt;"",IF($G$4="Recurso",VLOOKUP($E24,OFFSET('Definición técnica de imagenes'!$A$1,MATCH($G$5,'Definición técnica de imagenes'!$A$1:$A$104,0)-1,1,COUNTIF('Definición técnica de imagenes'!$A$3:$A$102,$G$5),5),5,FALSE),'Definición técnica de imagenes'!$F$16),"")</f>
        <v>320 x 480 px</v>
      </c>
      <c r="H24" s="13" t="str">
        <f t="shared" ca="1" si="5"/>
        <v>CN_09_09_REC120_IMG15a.jpg</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800 x 458 px</v>
      </c>
      <c r="J24" s="63"/>
      <c r="K24" s="66" t="s">
        <v>195</v>
      </c>
      <c r="O24" s="2" t="str">
        <f>'Definición técnica de imagenes'!A37</f>
        <v>F13B</v>
      </c>
    </row>
    <row r="25" spans="1:15" s="11" customFormat="1" ht="84" customHeight="1" x14ac:dyDescent="0.25">
      <c r="A25" s="12" t="str">
        <f t="shared" si="6"/>
        <v>IMG16</v>
      </c>
      <c r="B25" s="62">
        <v>197191664</v>
      </c>
      <c r="C25" s="20" t="str">
        <f t="shared" si="0"/>
        <v>Recurso F6</v>
      </c>
      <c r="D25" s="63" t="s">
        <v>190</v>
      </c>
      <c r="E25" s="63" t="s">
        <v>155</v>
      </c>
      <c r="F25" s="13" t="str">
        <f t="shared" ca="1" si="4"/>
        <v>CN_09_09_REC120_IMG16n.jpg</v>
      </c>
      <c r="G25" s="13" t="str">
        <f ca="1">IF($F25&lt;&gt;"",IF($G$4="Recurso",VLOOKUP($E25,OFFSET('Definición técnica de imagenes'!$A$1,MATCH($G$5,'Definición técnica de imagenes'!$A$1:$A$104,0)-1,1,COUNTIF('Definición técnica de imagenes'!$A$3:$A$102,$G$5),5),5,FALSE),'Definición técnica de imagenes'!$F$16),"")</f>
        <v>320 x 480 px</v>
      </c>
      <c r="H25" s="13" t="str">
        <f t="shared" ca="1" si="5"/>
        <v>CN_09_09_REC120_IMG16a.jpg</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800 x 458 px</v>
      </c>
      <c r="J25"/>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5" t="s">
        <v>38</v>
      </c>
      <c r="B1" s="96"/>
      <c r="C1" s="96"/>
      <c r="D1" s="96"/>
      <c r="E1" s="96"/>
      <c r="F1" s="97"/>
    </row>
    <row r="2" spans="1:11" x14ac:dyDescent="0.25">
      <c r="A2" s="30" t="s">
        <v>42</v>
      </c>
      <c r="B2" s="31"/>
      <c r="C2" s="98" t="s">
        <v>13</v>
      </c>
      <c r="D2" s="99"/>
      <c r="E2" s="100"/>
      <c r="F2" s="32"/>
    </row>
    <row r="3" spans="1:11" ht="63" x14ac:dyDescent="0.25">
      <c r="A3" s="33" t="s">
        <v>43</v>
      </c>
      <c r="B3" s="31"/>
      <c r="C3" s="104" t="s">
        <v>14</v>
      </c>
      <c r="D3" s="105"/>
      <c r="E3" s="106"/>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7" t="str">
        <f>CONCATENATE(H21,"_",I21,"_",J21,"_CO")</f>
        <v>LE_07_04_CO</v>
      </c>
      <c r="E5" s="108"/>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3" t="str">
        <f>CONCATENATE("SolicitudGrafica_",D5,".xls")</f>
        <v>SolicitudGrafica_LE_07_04_CO.xls</v>
      </c>
      <c r="E7" s="93"/>
      <c r="F7" s="94"/>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5" t="s">
        <v>41</v>
      </c>
      <c r="B13" s="96"/>
      <c r="C13" s="96"/>
      <c r="D13" s="96"/>
      <c r="E13" s="96"/>
      <c r="F13" s="97"/>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8" t="s">
        <v>49</v>
      </c>
      <c r="D15" s="99"/>
      <c r="E15" s="99"/>
      <c r="F15" s="100"/>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101" t="str">
        <f>CONCATENATE(H21,"_",I21,"_",J21,"_",K45)</f>
        <v>LE_07_04_REC10</v>
      </c>
      <c r="E17" s="102"/>
      <c r="F17" s="103"/>
      <c r="J17" s="22">
        <v>14</v>
      </c>
      <c r="K17" s="22">
        <v>14</v>
      </c>
    </row>
    <row r="18" spans="1:11" ht="79.5" thickBot="1" x14ac:dyDescent="0.3">
      <c r="A18" s="33" t="s">
        <v>48</v>
      </c>
      <c r="B18" s="31"/>
      <c r="C18" s="59" t="s">
        <v>120</v>
      </c>
      <c r="D18" s="93" t="str">
        <f>CONCATENATE("SolicitudGrafica_",D17,".xls")</f>
        <v>SolicitudGrafica_LE_07_04_REC10.xls</v>
      </c>
      <c r="E18" s="93"/>
      <c r="F18" s="94"/>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10" t="s">
        <v>56</v>
      </c>
      <c r="B1" s="110" t="s">
        <v>149</v>
      </c>
      <c r="C1" s="110" t="s">
        <v>63</v>
      </c>
      <c r="D1" s="110" t="s">
        <v>64</v>
      </c>
      <c r="E1" s="110" t="s">
        <v>5</v>
      </c>
      <c r="F1" s="110" t="s">
        <v>65</v>
      </c>
      <c r="G1" s="110" t="s">
        <v>66</v>
      </c>
      <c r="H1" s="109" t="s">
        <v>68</v>
      </c>
      <c r="I1" s="109"/>
    </row>
    <row r="2" spans="1:10" x14ac:dyDescent="0.25">
      <c r="A2" s="110"/>
      <c r="B2" s="110"/>
      <c r="C2" s="110"/>
      <c r="D2" s="110"/>
      <c r="E2" s="110"/>
      <c r="F2" s="110"/>
      <c r="G2" s="110"/>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Lyz Marcela Bernal Gómez</cp:lastModifiedBy>
  <dcterms:created xsi:type="dcterms:W3CDTF">2014-07-01T23:43:25Z</dcterms:created>
  <dcterms:modified xsi:type="dcterms:W3CDTF">2015-10-14T02:08:34Z</dcterms:modified>
</cp:coreProperties>
</file>