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diego\Dropbox\Editorial planeta\1. Autor\Escaletas\CN_06_01_CO\Recursos DM\"/>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20490" windowHeight="7620"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62913"/>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F32" i="1"/>
  <c r="G32" i="1" s="1"/>
  <c r="H32" i="1"/>
  <c r="F31" i="1"/>
  <c r="G31" i="1" s="1"/>
  <c r="H31" i="1"/>
  <c r="F30" i="1"/>
  <c r="G30" i="1" s="1"/>
  <c r="H30" i="1"/>
  <c r="F29" i="1"/>
  <c r="G29" i="1" s="1"/>
  <c r="H29" i="1"/>
  <c r="F28" i="1"/>
  <c r="G28" i="1" s="1"/>
  <c r="H28" i="1"/>
  <c r="F27" i="1"/>
  <c r="G27" i="1" s="1"/>
  <c r="H27" i="1"/>
  <c r="F26" i="1"/>
  <c r="G26" i="1" s="1"/>
  <c r="H26" i="1"/>
  <c r="F25" i="1"/>
  <c r="G25" i="1" s="1"/>
  <c r="H25" i="1"/>
  <c r="F24" i="1"/>
  <c r="G24" i="1" s="1"/>
  <c r="H24" i="1"/>
  <c r="F23" i="1"/>
  <c r="G23" i="1" s="1"/>
  <c r="H23" i="1"/>
  <c r="F22" i="1"/>
  <c r="G22" i="1" s="1"/>
  <c r="H22" i="1"/>
  <c r="F21" i="1"/>
  <c r="G21" i="1" s="1"/>
  <c r="H21" i="1"/>
  <c r="F20" i="1"/>
  <c r="G20" i="1" s="1"/>
  <c r="H20" i="1"/>
  <c r="F19" i="1"/>
  <c r="G19" i="1" s="1"/>
  <c r="H19" i="1"/>
  <c r="H18" i="1"/>
  <c r="H17" i="1"/>
  <c r="H16" i="1"/>
  <c r="H15" i="1"/>
  <c r="H14" i="1"/>
  <c r="H13" i="1"/>
  <c r="H12" i="1"/>
  <c r="H11" i="1"/>
  <c r="K45" i="2"/>
  <c r="D17" i="2" s="1"/>
  <c r="D18" i="2" s="1"/>
  <c r="J21" i="2"/>
  <c r="I21" i="2"/>
  <c r="D5" i="2" s="1"/>
  <c r="D7" i="2" s="1"/>
  <c r="H21" i="2"/>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s="1"/>
  <c r="F12" i="1" s="1"/>
  <c r="G12" i="1" s="1"/>
  <c r="I10" i="1"/>
  <c r="C10" i="1"/>
  <c r="A10" i="1"/>
  <c r="M8" i="1"/>
  <c r="M7" i="1"/>
  <c r="M6" i="1"/>
  <c r="M5" i="1"/>
  <c r="F5" i="1"/>
  <c r="M4" i="1"/>
  <c r="M3" i="1"/>
  <c r="M2" i="1"/>
  <c r="M1" i="1"/>
  <c r="E9" i="1" s="1"/>
  <c r="F11" i="1" l="1"/>
  <c r="G11" i="1" s="1"/>
  <c r="H10" i="1"/>
  <c r="A13" i="1"/>
  <c r="F13" i="1" s="1"/>
  <c r="G13" i="1" s="1"/>
  <c r="F10" i="1"/>
  <c r="G10" i="1" s="1"/>
  <c r="A14" i="1" l="1"/>
  <c r="F14" i="1" s="1"/>
  <c r="G14" i="1" s="1"/>
  <c r="A15" i="1" l="1"/>
  <c r="F15" i="1" s="1"/>
  <c r="G15" i="1" s="1"/>
  <c r="A16" i="1" l="1"/>
  <c r="F16" i="1" s="1"/>
  <c r="G16" i="1" s="1"/>
  <c r="A17" i="1" l="1"/>
  <c r="F17" i="1" s="1"/>
  <c r="G17" i="1" s="1"/>
  <c r="A18" i="1" l="1"/>
  <c r="F18" i="1" s="1"/>
  <c r="G18" i="1" s="1"/>
  <c r="A19" i="1" l="1"/>
  <c r="A20" i="1" l="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<sst xmlns="http://schemas.openxmlformats.org/spreadsheetml/2006/main" count="399" uniqueCount="204">
  <si>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</si>
  <si>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</si>
  <si>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</si>
  <si>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</si>
  <si>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</si>
  <si>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</si>
  <si>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</si>
  <si>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</si>
  <si>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</si>
  <si>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</si>
  <si>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</si>
  <si>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</si>
  <si>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</si>
  <si>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</si>
  <si>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</si>
  <si>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</si>
  <si>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</si>
  <si>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</si>
  <si>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</si>
  <si>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</si>
  <si>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</si>
  <si>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</si>
  <si>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</si>
  <si>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</si>
  <si>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</si>
  <si>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</si>
  <si>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</si>
  <si>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</si>
  <si>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</si>
  <si>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</si>
  <si>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</si>
  <si>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</si>
  <si>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</si>
  <si>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</si>
  <si>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</si>
  <si>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</si>
  <si>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</si>
  <si>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</si>
  <si>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</si>
  <si>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</si>
  <si>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</si>
  <si>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</si>
  <si>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</si>
  <si>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</si>
  <si>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</si>
  <si>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</si>
  <si>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</si>
  <si>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</si>
  <si>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</si>
  <si>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</si>
  <si>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</si>
  <si>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</si>
  <si>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</si>
  <si>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</si>
  <si>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</si>
  <si>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</si>
  <si>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</si>
  <si>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</si>
  <si>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</si>
  <si>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</si>
  <si>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</si>
  <si>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</si>
  <si>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</si>
  <si>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</si>
  <si>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</si>
  <si>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</si>
  <si>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</si>
  <si>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</si>
  <si>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</si>
  <si>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</si>
  <si>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</si>
  <si>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</si>
  <si>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</si>
  <si>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</si>
  <si>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</si>
  <si>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</si>
  <si>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</si>
  <si>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</si>
  <si>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</si>
  <si>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</si>
  <si>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</si>
  <si>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</si>
  <si>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</si>
  <si>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</si>
  <si>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</si>
  <si>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</si>
  <si>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</si>
  <si>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</si>
  <si>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</si>
  <si>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</si>
  <si>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</si>
  <si>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</si>
  <si>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</si>
  <si>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</si>
  <si>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</si>
  <si>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</si>
  <si>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</si>
  <si>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</si>
  <si>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</si>
  <si>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</si>
  <si>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</si>
  <si>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</si>
  <si>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</si>
  <si>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</si>
  <si>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</si>
  <si>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</si>
  <si>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</si>
  <si>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</si>
  <si>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</si>
  <si>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</si>
  <si>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</si>
  <si>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</si>
  <si>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</si>
  <si>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</si>
  <si>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</si>
  <si>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</si>
  <si>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</si>
  <si>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</si>
  <si>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</si>
  <si>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</si>
  <si>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</si>
  <si>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</si>
  <si>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</si>
  <si>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</si>
  <si>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</si>
  <si>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</si>
  <si>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</si>
  <si>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</si>
  <si>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</si>
  <si>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</si>
  <si>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</si>
  <si>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</si>
  <si>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</si>
  <si>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</si>
  <si>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</si>
  <si>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</si>
  <si>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</si>
  <si>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</si>
  <si>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</si>
  <si>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</si>
  <si>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</si>
  <si>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</si>
  <si>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</si>
  <si>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</si>
  <si>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</si>
  <si>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</si>
  <si>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</si>
  <si>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</si>
  <si>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</si>
  <si>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</si>
  <si>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</si>
  <si>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</si>
  <si>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</si>
  <si>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</si>
  <si>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</si>
  <si>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</si>
  <si>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</si>
  <si>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</si>
  <si>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</si>
  <si>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</si>
  <si>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</si>
  <si>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</si>
  <si>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</si>
  <si>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</si>
  <si>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</si>
  <si>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</si>
  <si>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</si>
  <si>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</si>
  <si>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</si>
  <si>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</si>
  <si>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</si>
  <si>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</si>
  <si>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</si>
  <si>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</si>
  <si>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</si>
  <si>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</si>
  <si>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</si>
  <si>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</si>
  <si>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</si>
  <si>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</si>
  <si>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</si>
  <si>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</si>
  <si>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</si>
  <si>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</si>
  <si>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</si>
  <si>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</si>
  <si>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</si>
  <si>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El origen del universo y de la vida</t>
  </si>
  <si>
    <t>Diego Molina</t>
  </si>
  <si>
    <t>CN_06_01_REC100</t>
  </si>
  <si>
    <t>Fotografía</t>
  </si>
  <si>
    <t>La Tierra</t>
  </si>
  <si>
    <t>Ilustración</t>
  </si>
  <si>
    <t>Capas de la Tierra</t>
  </si>
  <si>
    <t>Resaltar la parte naranja señalada como "Outer core". Eliminar el resto de letras y traducir al español como:  Núcleo externo</t>
  </si>
  <si>
    <t>Resaltar la parte naranja señalada como "lower mantle". Eliminar el resto de letras y traducir al español como:  Manto inferior</t>
  </si>
  <si>
    <t>Resaltar la parte marrón señalada como "upper mantle". Eliminar el resto de letras y traducir al español como:  Manto superior</t>
  </si>
  <si>
    <t>Resaltar la parte colorida señalada como "Crust". Eliminar el resto de letras y traducir al español como:  Corteza</t>
  </si>
  <si>
    <t>Biosfera</t>
  </si>
  <si>
    <t>Cambiar al español:  Atmosphere: Atmósfera   / Biosphere : Biósfera / Lithosphere: Litosfera   / Hydrosphere: Hidrosfera  /Crust: Corteza   /  Mantle: Manto</t>
  </si>
  <si>
    <t>Resaltar la parte que son como franjas de diferentes tonos de azul, que muestran la atmósfera.  Eliminar el resto de letras y traducir al español como:  Troposphere :   Troposfera         /                                 Stratosphere: Estratosfera      /  Mesosphera:  Mesosfera     /    Thermosphere:  Termosfera   /         Exosphere: Exosfera</t>
  </si>
  <si>
    <t>Capas de la atmósfera</t>
  </si>
  <si>
    <t>Esta imagen se utilizará en las sigueintes 5 imágenes. Resaltar solo la parte redonda central amarilla señalada como "Inner core".  Eliminar el resto de letras y traducri al español como: Núcelo interno</t>
  </si>
  <si>
    <t>Por favor tener en cuenta de no poner las letras pequeñas, agrandar lo más que se pueda, grcaias.   Cambiar al español:                 Troposphere :   Troposfera         /      Stratosphere: Estratosfera      /  Mesosphera:  Mesosfera     /    Thermosphere:  Termosfera   /         Exosphere: Exosfera    /   Ozono layer:  Capa de ozono                      Cambiar los siguientes números:    20 km  por   15 km                               690 km  por 600 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</si>
</sst>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9">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1</xdr:colOff>
      <xdr:row>10</xdr:row>
      <xdr:rowOff>1</xdr:rowOff>
    </xdr:from>
    <xdr:to>
      <xdr:col>10</xdr:col>
      <xdr:colOff>1428751</xdr:colOff>
      <xdr:row>10</xdr:row>
      <xdr:rowOff>1522011</xdr:rowOff>
    </xdr:to>
    <xdr:pic>
      <xdr:nvPicPr>
        <xdr:cNvPr id="2" name="Imagen 1"/>
        <xdr:cNvPicPr>
          <a:picLocks noChangeAspect="1"/>
        </xdr:cNvPicPr>
      </xdr:nvPicPr>
      <xdr:blipFill>
        <a:blip xmlns:r="http://schemas.openxmlformats.org/officeDocument/2006/relationships" r:embed="rId1"/>
        <a:stretch>
          <a:fillRect/>
        </a:stretch>
      </xdr:blipFill>
      <xdr:spPr>
        <a:xfrm>
          <a:off x="16375064" y="2293939"/>
          <a:ext cx="1428750" cy="1522010"/>
        </a:xfrm>
        <a:prstGeom prst="rect">
          <a:avLst/>
        </a:prstGeom>
      </xdr:spPr>
    </xdr:pic>
    <xdr:clientData/>
  </xdr:twoCellAnchor>
  <xdr:twoCellAnchor editAs="oneCell">
    <xdr:from>
      <xdr:col>10</xdr:col>
      <xdr:colOff>134936</xdr:colOff>
      <xdr:row>16</xdr:row>
      <xdr:rowOff>87267</xdr:rowOff>
    </xdr:from>
    <xdr:to>
      <xdr:col>10</xdr:col>
      <xdr:colOff>1571625</xdr:colOff>
      <xdr:row>16</xdr:row>
      <xdr:rowOff>1199697</xdr:rowOff>
    </xdr:to>
    <xdr:pic>
      <xdr:nvPicPr>
        <xdr:cNvPr id="3" name="Imagen 2"/>
        <xdr:cNvPicPr>
          <a:picLocks noChangeAspect="1"/>
        </xdr:cNvPicPr>
      </xdr:nvPicPr>
      <xdr:blipFill>
        <a:blip xmlns:r="http://schemas.openxmlformats.org/officeDocument/2006/relationships" r:embed="rId2"/>
        <a:stretch>
          <a:fillRect/>
        </a:stretch>
      </xdr:blipFill>
      <xdr:spPr>
        <a:xfrm>
          <a:off x="16509999" y="6762705"/>
          <a:ext cx="1436689" cy="1112430"/>
        </a:xfrm>
        <a:prstGeom prst="rect">
          <a:avLst/>
        </a:prstGeom>
      </xdr:spPr>
    </xdr:pic>
    <xdr:clientData/>
  </xdr:twoCellAnchor>
  <xdr:twoCellAnchor editAs="oneCell">
    <xdr:from>
      <xdr:col>10</xdr:col>
      <xdr:colOff>134937</xdr:colOff>
      <xdr:row>17</xdr:row>
      <xdr:rowOff>117470</xdr:rowOff>
    </xdr:from>
    <xdr:to>
      <xdr:col>10</xdr:col>
      <xdr:colOff>1023937</xdr:colOff>
      <xdr:row>17</xdr:row>
      <xdr:rowOff>1605887</xdr:rowOff>
    </xdr:to>
    <xdr:pic>
      <xdr:nvPicPr>
        <xdr:cNvPr id="4" name="Imagen 3"/>
        <xdr:cNvPicPr>
          <a:picLocks noChangeAspect="1"/>
        </xdr:cNvPicPr>
      </xdr:nvPicPr>
      <xdr:blipFill>
        <a:blip xmlns:r="http://schemas.openxmlformats.org/officeDocument/2006/relationships" r:embed="rId3"/>
        <a:stretch>
          <a:fillRect/>
        </a:stretch>
      </xdr:blipFill>
      <xdr:spPr>
        <a:xfrm>
          <a:off x="16510000" y="8562970"/>
          <a:ext cx="889000" cy="1488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08"/>
  <sheetViews>
    <sheetView showGridLines="0" tabSelected="1" topLeftCell="I15" zoomScale="120" zoomScaleNormal="120" zoomScalePageLayoutView="140" workbookViewId="0">
      <selection activeCell="K18" sqref="K18"/>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56.25" style="15" customWidth="1"/>
    <col min="12" max="12" width="20.375" style="2" hidden="1" customWidth="1"/>
    <col min="13" max="13" width="14.5" style="2" hidden="1" customWidth="1"/>
    <col min="14" max="15" width="10.8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Ubicación de la imagen en el recurso F8</v>
      </c>
    </row>
    <row r="2" spans="1:16" ht="15.75" x14ac:dyDescent="0.25">
      <c r="A2" s="1"/>
      <c r="B2" s="3" t="s">
        <v>121</v>
      </c>
      <c r="C2" s="85" t="s">
        <v>22</v>
      </c>
      <c r="D2" s="86"/>
      <c r="F2" s="78" t="s">
        <v>0</v>
      </c>
      <c r="G2" s="79"/>
      <c r="H2" s="58"/>
      <c r="I2" s="58"/>
      <c r="J2" s="14"/>
      <c r="L2" s="2" t="s">
        <v>153</v>
      </c>
      <c r="M2" s="2" t="str">
        <f ca="1">IF($N2&lt;COUNTIF('Definición técnica de imagenes'!$A$3:$A$102,$G$5),OFFSET('Definición técnica de imagenes'!$A$1,MATCH($G$5,'Definición técnica de imagenes'!$A$1:$A$104,0)-1+$N2,1,1,1),"")</f>
        <v>Contenido</v>
      </c>
      <c r="N2" s="2">
        <v>0</v>
      </c>
      <c r="O2" s="2" t="str">
        <f>'Definición técnica de imagenes'!A3</f>
        <v>M3A</v>
      </c>
    </row>
    <row r="3" spans="1:16" ht="15.75" x14ac:dyDescent="0.25">
      <c r="A3" s="1"/>
      <c r="B3" s="4" t="s">
        <v>8</v>
      </c>
      <c r="C3" s="87">
        <v>6</v>
      </c>
      <c r="D3" s="88"/>
      <c r="F3" s="80">
        <v>42408</v>
      </c>
      <c r="G3" s="81"/>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7" t="s">
        <v>187</v>
      </c>
      <c r="D4" s="88"/>
      <c r="E4" s="5"/>
      <c r="F4" s="37" t="s">
        <v>55</v>
      </c>
      <c r="G4" s="61" t="s">
        <v>56</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9" t="s">
        <v>188</v>
      </c>
      <c r="D5" s="90"/>
      <c r="E5" s="5"/>
      <c r="F5" s="37" t="str">
        <f>IF(G4="Recurso","Motor del recurso","")</f>
        <v>Motor del recurso</v>
      </c>
      <c r="G5" s="61" t="s">
        <v>139</v>
      </c>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4"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2" t="s">
        <v>62</v>
      </c>
      <c r="G8" s="83"/>
      <c r="H8" s="83"/>
      <c r="I8" s="84"/>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Ubicación de la imagen en el recurso F8</v>
      </c>
      <c r="F9" s="57" t="s">
        <v>61</v>
      </c>
      <c r="G9" s="57" t="s">
        <v>59</v>
      </c>
      <c r="H9" s="57" t="s">
        <v>60</v>
      </c>
      <c r="I9" s="57" t="s">
        <v>114</v>
      </c>
      <c r="J9" s="18" t="s">
        <v>6</v>
      </c>
      <c r="K9" s="19" t="s">
        <v>7</v>
      </c>
      <c r="O9" s="2" t="str">
        <f>'Definición técnica de imagenes'!A11</f>
        <v>M10B</v>
      </c>
    </row>
    <row r="10" spans="1:16" s="11" customFormat="1" x14ac:dyDescent="0.25">
      <c r="A10" s="12" t="str">
        <f>IF(OR(B10&lt;&gt;"",J10&lt;&gt;""),"IMG01","")</f>
        <v>IMG01</v>
      </c>
      <c r="B10" s="62">
        <v>222842452</v>
      </c>
      <c r="C10" s="20" t="str">
        <f t="shared" ref="C10:C41" si="0">IF(OR(B10&lt;&gt;"",J10&lt;&gt;""),IF($G$4="Recurso",CONCATENATE($G$4," ",$G$5),$G$4),"")</f>
        <v>Recurso F8</v>
      </c>
      <c r="D10" s="63" t="s">
        <v>190</v>
      </c>
      <c r="E10" s="63" t="s">
        <v>155</v>
      </c>
      <c r="F10" s="13" t="str">
        <f t="shared" ref="F10" ca="1" si="1">IF(OR(B10&lt;&gt;"",J10&lt;&gt;""),CONCATENATE($C$7,"_",$A10,IF($G$4="Cuaderno de Estudio","_small",CONCATENATE(IF(I10="","","n"),IF(LEFT($G$5,1)="F",".jpg",".png")))),"")</f>
        <v>CN_06_01_REC100_IMG01.jpg</v>
      </c>
      <c r="G10" s="13" t="str">
        <f ca="1">IF($F10&lt;&gt;"",IF($G$4="Recurso",VLOOKUP($E10,OFFSET('Definición técnica de imagenes'!$A$1,MATCH($G$5,'Definición técnica de imagenes'!$A$1:$A$104,0)-1,1,COUNTIF('Definición técnica de imagenes'!$A$3:$A$102,$G$5),5),5,FALSE),'Definición técnica de imagenes'!$F$16),"")</f>
        <v>643 x 450 px</v>
      </c>
      <c r="H10" s="13" t="str">
        <f t="shared" ref="H10" ca="1" si="2">IF(AND(I10&lt;&gt;"",I10&lt;&gt;0),IF(OR(B10&lt;&gt;"",J10&lt;&gt;""),CONCATENATE($C$7,"_",$A10,IF($G$4="Cuaderno de Estudio","_zoom",CONCATENATE("a",IF(LEFT($G$5,1)="F",".jpg",".png")))),""),"")</f>
        <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
      </c>
      <c r="J10" s="63" t="s">
        <v>191</v>
      </c>
      <c r="K10" s="64"/>
      <c r="O10" s="2" t="str">
        <f>'Definición técnica de imagenes'!A12</f>
        <v>M12D</v>
      </c>
    </row>
    <row r="11" spans="1:16" s="11" customFormat="1" ht="170.25" customHeight="1" x14ac:dyDescent="0.25">
      <c r="A11" s="12" t="str">
        <f t="shared" ref="A11:A18" si="3">IF(OR(B11&lt;&gt;"",J11&lt;&gt;""),CONCATENATE(LEFT(A10,3),IF(MID(A10,4,2)+1&lt;10,CONCATENATE("0",MID(A10,4,2)+1))),"")</f>
        <v>IMG02</v>
      </c>
      <c r="B11" s="62">
        <v>234401992</v>
      </c>
      <c r="C11" s="20" t="str">
        <f t="shared" si="0"/>
        <v>Recurso F8</v>
      </c>
      <c r="D11" s="63" t="s">
        <v>192</v>
      </c>
      <c r="E11" s="63" t="s">
        <v>155</v>
      </c>
      <c r="F11" s="13" t="str">
        <f t="shared" ref="F11:F74" ca="1" si="4">IF(OR(B11&lt;&gt;"",J11&lt;&gt;""),CONCATENATE($C$7,"_",$A11,IF($G$4="Cuaderno de Estudio","_small",CONCATENATE(IF(I11="","","n"),IF(LEFT($G$5,1)="F",".jpg",".png")))),"")</f>
        <v>CN_06_01_REC100_IMG02.jpg</v>
      </c>
      <c r="G11" s="13" t="str">
        <f ca="1">IF($F11&lt;&gt;"",IF($G$4="Recurso",VLOOKUP($E11,OFFSET('Definición técnica de imagenes'!$A$1,MATCH($G$5,'Definición técnica de imagenes'!$A$1:$A$104,0)-1,1,COUNTIF('Definición técnica de imagenes'!$A$3:$A$102,$G$5),5),5,FALSE),'Definición técnica de imagenes'!$F$16),"")</f>
        <v>643 x 450 px</v>
      </c>
      <c r="H11" s="13" t="str">
        <f t="shared" ref="H11:H74" ca="1" si="5">IF(AND(I11&lt;&gt;"",I11&lt;&gt;0),IF(OR(B11&lt;&gt;"",J11&lt;&gt;""),CONCATENATE($C$7,"_",$A11,IF($G$4="Cuaderno de Estudio","_zoom",CONCATENATE("a",IF(LEFT($G$5,1)="F",".jpg",".png")))),""),"")</f>
        <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
      </c>
      <c r="J11" s="64" t="s">
        <v>193</v>
      </c>
      <c r="K11" s="65" t="s">
        <v>202</v>
      </c>
      <c r="O11" s="2" t="str">
        <f>'Definición técnica de imagenes'!A13</f>
        <v>M101</v>
      </c>
    </row>
    <row r="12" spans="1:16" s="11" customFormat="1" ht="27" x14ac:dyDescent="0.25">
      <c r="A12" s="12" t="str">
        <f t="shared" si="3"/>
        <v>IMG03</v>
      </c>
      <c r="B12" s="62">
        <v>234401992</v>
      </c>
      <c r="C12" s="20" t="str">
        <f t="shared" si="0"/>
        <v>Recurso F8</v>
      </c>
      <c r="D12" s="63" t="s">
        <v>192</v>
      </c>
      <c r="E12" s="63" t="s">
        <v>155</v>
      </c>
      <c r="F12" s="13" t="str">
        <f t="shared" ca="1" si="4"/>
        <v>CN_06_01_REC100_IMG03.jpg</v>
      </c>
      <c r="G12" s="13" t="str">
        <f ca="1">IF($F12&lt;&gt;"",IF($G$4="Recurso",VLOOKUP($E12,OFFSET('Definición técnica de imagenes'!$A$1,MATCH($G$5,'Definición técnica de imagenes'!$A$1:$A$104,0)-1,1,COUNTIF('Definición técnica de imagenes'!$A$3:$A$102,$G$5),5),5,FALSE),'Definición técnica de imagenes'!$F$16),"")</f>
        <v>643 x 450 px</v>
      </c>
      <c r="H12" s="13" t="str">
        <f t="shared" ca="1" si="5"/>
        <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
      </c>
      <c r="J12" s="64" t="s">
        <v>193</v>
      </c>
      <c r="K12" s="64" t="s">
        <v>194</v>
      </c>
      <c r="O12" s="2" t="str">
        <f>'Definición técnica de imagenes'!A18</f>
        <v>Diaporama F1</v>
      </c>
    </row>
    <row r="13" spans="1:16" s="11" customFormat="1" ht="27" x14ac:dyDescent="0.25">
      <c r="A13" s="12" t="str">
        <f t="shared" si="3"/>
        <v>IMG04</v>
      </c>
      <c r="B13" s="62">
        <v>234401992</v>
      </c>
      <c r="C13" s="20" t="str">
        <f t="shared" si="0"/>
        <v>Recurso F8</v>
      </c>
      <c r="D13" s="63" t="s">
        <v>192</v>
      </c>
      <c r="E13" s="63" t="s">
        <v>155</v>
      </c>
      <c r="F13" s="13" t="str">
        <f t="shared" ca="1" si="4"/>
        <v>CN_06_01_REC100_IMG04.jpg</v>
      </c>
      <c r="G13" s="13" t="str">
        <f ca="1">IF($F13&lt;&gt;"",IF($G$4="Recurso",VLOOKUP($E13,OFFSET('Definición técnica de imagenes'!$A$1,MATCH($G$5,'Definición técnica de imagenes'!$A$1:$A$104,0)-1,1,COUNTIF('Definición técnica de imagenes'!$A$3:$A$102,$G$5),5),5,FALSE),'Definición técnica de imagenes'!$F$16),"")</f>
        <v>643 x 450 px</v>
      </c>
      <c r="H13" s="13" t="str">
        <f t="shared" ca="1" si="5"/>
        <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
      </c>
      <c r="J13" s="64" t="s">
        <v>193</v>
      </c>
      <c r="K13" s="64" t="s">
        <v>195</v>
      </c>
      <c r="O13" s="2" t="str">
        <f>'Definición técnica de imagenes'!A19</f>
        <v>F4</v>
      </c>
    </row>
    <row r="14" spans="1:16" s="11" customFormat="1" ht="27" x14ac:dyDescent="0.25">
      <c r="A14" s="12" t="str">
        <f t="shared" si="3"/>
        <v>IMG05</v>
      </c>
      <c r="B14" s="62">
        <v>234401992</v>
      </c>
      <c r="C14" s="20" t="str">
        <f t="shared" si="0"/>
        <v>Recurso F8</v>
      </c>
      <c r="D14" s="63" t="s">
        <v>192</v>
      </c>
      <c r="E14" s="63" t="s">
        <v>155</v>
      </c>
      <c r="F14" s="13" t="str">
        <f t="shared" ca="1" si="4"/>
        <v>CN_06_01_REC100_IMG05.jpg</v>
      </c>
      <c r="G14" s="13" t="str">
        <f ca="1">IF($F14&lt;&gt;"",IF($G$4="Recurso",VLOOKUP($E14,OFFSET('Definición técnica de imagenes'!$A$1,MATCH($G$5,'Definición técnica de imagenes'!$A$1:$A$104,0)-1,1,COUNTIF('Definición técnica de imagenes'!$A$3:$A$102,$G$5),5),5,FALSE),'Definición técnica de imagenes'!$F$16),"")</f>
        <v>643 x 450 px</v>
      </c>
      <c r="H14" s="13" t="str">
        <f t="shared" ca="1" si="5"/>
        <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
      </c>
      <c r="J14" s="64" t="s">
        <v>193</v>
      </c>
      <c r="K14" s="64" t="s">
        <v>196</v>
      </c>
      <c r="O14" s="2" t="str">
        <f>'Definición técnica de imagenes'!A22</f>
        <v>F6</v>
      </c>
    </row>
    <row r="15" spans="1:16" s="11" customFormat="1" ht="27" x14ac:dyDescent="0.25">
      <c r="A15" s="12" t="str">
        <f t="shared" si="3"/>
        <v>IMG06</v>
      </c>
      <c r="B15" s="62">
        <v>234401992</v>
      </c>
      <c r="C15" s="20" t="str">
        <f t="shared" si="0"/>
        <v>Recurso F8</v>
      </c>
      <c r="D15" s="63" t="s">
        <v>192</v>
      </c>
      <c r="E15" s="63" t="s">
        <v>155</v>
      </c>
      <c r="F15" s="13" t="str">
        <f t="shared" ca="1" si="4"/>
        <v>CN_06_01_REC100_IMG06.jpg</v>
      </c>
      <c r="G15" s="13" t="str">
        <f ca="1">IF($F15&lt;&gt;"",IF($G$4="Recurso",VLOOKUP($E15,OFFSET('Definición técnica de imagenes'!$A$1,MATCH($G$5,'Definición técnica de imagenes'!$A$1:$A$104,0)-1,1,COUNTIF('Definición técnica de imagenes'!$A$3:$A$102,$G$5),5),5,FALSE),'Definición técnica de imagenes'!$F$16),"")</f>
        <v>643 x 450 px</v>
      </c>
      <c r="H15" s="13" t="str">
        <f t="shared" ca="1" si="5"/>
        <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
      </c>
      <c r="J15" s="64" t="s">
        <v>193</v>
      </c>
      <c r="K15" s="64" t="s">
        <v>197</v>
      </c>
      <c r="O15" s="2" t="str">
        <f>'Definición técnica de imagenes'!A24</f>
        <v>F6B</v>
      </c>
    </row>
    <row r="16" spans="1:16" s="11" customFormat="1" ht="67.5" x14ac:dyDescent="0.25">
      <c r="A16" s="12" t="str">
        <f t="shared" si="3"/>
        <v>IMG07</v>
      </c>
      <c r="B16" s="62">
        <v>234401992</v>
      </c>
      <c r="C16" s="20" t="str">
        <f t="shared" si="0"/>
        <v>Recurso F8</v>
      </c>
      <c r="D16" s="63" t="s">
        <v>192</v>
      </c>
      <c r="E16" s="63" t="s">
        <v>155</v>
      </c>
      <c r="F16" s="13" t="str">
        <f t="shared" ca="1" si="4"/>
        <v>CN_06_01_REC100_IMG07.jpg</v>
      </c>
      <c r="G16" s="13" t="str">
        <f ca="1">IF($F16&lt;&gt;"",IF($G$4="Recurso",VLOOKUP($E16,OFFSET('Definición técnica de imagenes'!$A$1,MATCH($G$5,'Definición técnica de imagenes'!$A$1:$A$104,0)-1,1,COUNTIF('Definición técnica de imagenes'!$A$3:$A$102,$G$5),5),5,FALSE),'Definición técnica de imagenes'!$F$16),"")</f>
        <v>643 x 450 px</v>
      </c>
      <c r="H16" s="13" t="str">
        <f t="shared" ca="1" si="5"/>
        <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
      </c>
      <c r="J16" s="64" t="s">
        <v>193</v>
      </c>
      <c r="K16" s="64" t="s">
        <v>200</v>
      </c>
      <c r="O16" s="2" t="str">
        <f>'Definición técnica de imagenes'!A25</f>
        <v>F7</v>
      </c>
    </row>
    <row r="17" spans="1:15" s="11" customFormat="1" ht="139.5" customHeight="1" x14ac:dyDescent="0.25">
      <c r="A17" s="12" t="str">
        <f t="shared" si="3"/>
        <v>IMG08</v>
      </c>
      <c r="B17" s="62">
        <v>175038365</v>
      </c>
      <c r="C17" s="20" t="str">
        <f t="shared" si="0"/>
        <v>Recurso F8</v>
      </c>
      <c r="D17" s="63" t="s">
        <v>192</v>
      </c>
      <c r="E17" s="63" t="s">
        <v>155</v>
      </c>
      <c r="F17" s="13" t="str">
        <f t="shared" ca="1" si="4"/>
        <v>CN_06_01_REC100_IMG08.jpg</v>
      </c>
      <c r="G17" s="13" t="str">
        <f ca="1">IF($F17&lt;&gt;"",IF($G$4="Recurso",VLOOKUP($E17,OFFSET('Definición técnica de imagenes'!$A$1,MATCH($G$5,'Definición técnica de imagenes'!$A$1:$A$104,0)-1,1,COUNTIF('Definición técnica de imagenes'!$A$3:$A$102,$G$5),5),5,FALSE),'Definición técnica de imagenes'!$F$16),"")</f>
        <v>643 x 450 px</v>
      </c>
      <c r="H17" s="13" t="str">
        <f t="shared" ca="1" si="5"/>
        <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
      </c>
      <c r="J17" s="66" t="s">
        <v>198</v>
      </c>
      <c r="K17" s="66" t="s">
        <v>199</v>
      </c>
      <c r="O17" s="2" t="str">
        <f>'Definición técnica de imagenes'!A27</f>
        <v>F7B</v>
      </c>
    </row>
    <row r="18" spans="1:15" s="11" customFormat="1" ht="240.75" customHeight="1" x14ac:dyDescent="0.25">
      <c r="A18" s="12" t="str">
        <f t="shared" si="3"/>
        <v>IMG09</v>
      </c>
      <c r="B18" s="62">
        <v>134342954</v>
      </c>
      <c r="C18" s="20" t="str">
        <f t="shared" si="0"/>
        <v>Recurso F8</v>
      </c>
      <c r="D18" s="63" t="s">
        <v>192</v>
      </c>
      <c r="E18" s="63" t="s">
        <v>155</v>
      </c>
      <c r="F18" s="13" t="str">
        <f t="shared" ca="1" si="4"/>
        <v>CN_06_01_REC100_IMG09.jpg</v>
      </c>
      <c r="G18" s="13" t="str">
        <f ca="1">IF($F18&lt;&gt;"",IF($G$4="Recurso",VLOOKUP($E18,OFFSET('Definición técnica de imagenes'!$A$1,MATCH($G$5,'Definición técnica de imagenes'!$A$1:$A$104,0)-1,1,COUNTIF('Definición técnica de imagenes'!$A$3:$A$102,$G$5),5),5,FALSE),'Definición técnica de imagenes'!$F$16),"")</f>
        <v>643 x 450 px</v>
      </c>
      <c r="H18" s="13" t="str">
        <f t="shared" ca="1" si="5"/>
        <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
      </c>
      <c r="J18" s="66" t="s">
        <v>201</v>
      </c>
      <c r="K18" s="66" t="s">
        <v>203</v>
      </c>
      <c r="O18" s="2" t="str">
        <f>'Definición técnica de imagenes'!A30</f>
        <v>F8</v>
      </c>
    </row>
    <row r="19" spans="1:15" s="11" customFormat="1" ht="14.25" x14ac:dyDescent="0.3">
      <c r="A19" s="12" t="str">
        <f t="shared" ref="A19:A50" si="6">IF(OR(B19&lt;&gt;"",J19&lt;&gt;""),CONCATENATE(LEFT(A18,3),IF(MID(A18,4,2)+1&lt;10,CONCATENATE("0",MID(A18,4,2)+1),MID(A18,4,2)+1)),"")</f>
        <v/>
      </c>
      <c r="B19" s="62"/>
      <c r="C19" s="20" t="str">
        <f t="shared" si="0"/>
        <v/>
      </c>
      <c r="D19" s="63"/>
      <c r="E19" s="63"/>
      <c r="F19" s="13" t="str">
        <f t="shared" si="4"/>
        <v/>
      </c>
      <c r="G19" s="13" t="str">
        <f ca="1">IF($F19&lt;&gt;"",IF($G$4="Recurso",VLOOKUP($E19,OFFSET('Definición técnica de imagenes'!$A$1,MATCH($G$5,'Definición técnica de imagenes'!$A$1:$A$104,0)-1,1,COUNTIF('Definición técnica de imagenes'!$A$3:$A$102,$G$5),5),5,FALSE),'Definición técnica de imagenes'!$F$16),"")</f>
        <v/>
      </c>
      <c r="H19" s="13" t="str">
        <f t="shared" ca="1" si="5"/>
        <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
      </c>
      <c r="J19" s="67"/>
      <c r="K19" s="68"/>
      <c r="O19" s="2" t="str">
        <f>'Definición técnica de imagenes'!A31</f>
        <v>F10</v>
      </c>
    </row>
    <row r="20" spans="1:15" s="11" customFormat="1" x14ac:dyDescent="0.25">
      <c r="A20" s="12" t="str">
        <f t="shared" si="6"/>
        <v/>
      </c>
      <c r="B20" s="62"/>
      <c r="C20" s="20" t="str">
        <f t="shared" si="0"/>
        <v/>
      </c>
      <c r="D20" s="63"/>
      <c r="E20" s="63"/>
      <c r="F20" s="13" t="str">
        <f t="shared" si="4"/>
        <v/>
      </c>
      <c r="G20" s="13" t="str">
        <f ca="1">IF($F20&lt;&gt;"",IF($G$4="Recurso",VLOOKUP($E20,OFFSET('Definición técnica de imagenes'!$A$1,MATCH($G$5,'Definición técnica de imagenes'!$A$1:$A$104,0)-1,1,COUNTIF('Definición técnica de imagenes'!$A$3:$A$102,$G$5),5),5,FALSE),'Definición técnica de imagenes'!$F$16),"")</f>
        <v/>
      </c>
      <c r="H20" s="13" t="str">
        <f t="shared" ca="1" si="5"/>
        <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
      </c>
      <c r="J20" s="64"/>
      <c r="K20" s="66"/>
      <c r="O20" s="2" t="str">
        <f>'Definición técnica de imagenes'!A32</f>
        <v>F10B</v>
      </c>
    </row>
    <row r="21" spans="1:15" s="11" customFormat="1" x14ac:dyDescent="0.25">
      <c r="A21" s="12" t="str">
        <f t="shared" si="6"/>
        <v/>
      </c>
      <c r="B21" s="62"/>
      <c r="C21" s="20" t="str">
        <f t="shared" si="0"/>
        <v/>
      </c>
      <c r="D21" s="63"/>
      <c r="E21" s="63"/>
      <c r="F21" s="13" t="str">
        <f t="shared" si="4"/>
        <v/>
      </c>
      <c r="G21" s="13" t="str">
        <f ca="1">IF($F21&lt;&gt;"",IF($G$4="Recurso",VLOOKUP($E21,OFFSET('Definición técnica de imagenes'!$A$1,MATCH($G$5,'Definición técnica de imagenes'!$A$1:$A$104,0)-1,1,COUNTIF('Definición técnica de imagenes'!$A$3:$A$102,$G$5),5),5,FALSE),'Definición técnica de imagenes'!$F$16),"")</f>
        <v/>
      </c>
      <c r="H21" s="13" t="str">
        <f t="shared" ca="1" si="5"/>
        <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
      </c>
      <c r="J21" s="66"/>
      <c r="K21" s="66"/>
      <c r="O21" s="2" t="str">
        <f>'Definición técnica de imagenes'!A33</f>
        <v>F11</v>
      </c>
    </row>
    <row r="22" spans="1:15" s="11" customFormat="1" x14ac:dyDescent="0.25">
      <c r="A22" s="12" t="str">
        <f t="shared" si="6"/>
        <v/>
      </c>
      <c r="B22" s="62"/>
      <c r="C22" s="20" t="str">
        <f t="shared" si="0"/>
        <v/>
      </c>
      <c r="D22" s="63"/>
      <c r="E22" s="63"/>
      <c r="F22" s="13" t="str">
        <f t="shared" si="4"/>
        <v/>
      </c>
      <c r="G22" s="13" t="str">
        <f ca="1">IF($F22&lt;&gt;"",IF($G$4="Recurso",VLOOKUP($E22,OFFSET('Definición técnica de imagenes'!$A$1,MATCH($G$5,'Definición técnica de imagenes'!$A$1:$A$104,0)-1,1,COUNTIF('Definición técnica de imagenes'!$A$3:$A$102,$G$5),5),5,FALSE),'Definición técnica de imagenes'!$F$16),"")</f>
        <v/>
      </c>
      <c r="H22" s="13" t="str">
        <f t="shared" ca="1" si="5"/>
        <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
      </c>
      <c r="J22" s="63"/>
      <c r="K22" s="69"/>
      <c r="O22" s="2" t="str">
        <f>'Definición técnica de imagenes'!A34</f>
        <v>F12</v>
      </c>
    </row>
    <row r="23" spans="1:15" s="11" customFormat="1" x14ac:dyDescent="0.25">
      <c r="A23" s="12" t="str">
        <f t="shared" si="6"/>
        <v/>
      </c>
      <c r="B23" s="62"/>
      <c r="C23" s="20" t="str">
        <f t="shared" si="0"/>
        <v/>
      </c>
      <c r="D23" s="63"/>
      <c r="E23" s="63"/>
      <c r="F23" s="13" t="str">
        <f t="shared" si="4"/>
        <v/>
      </c>
      <c r="G23" s="13" t="str">
        <f ca="1">IF($F23&lt;&gt;"",IF($G$4="Recurso",VLOOKUP($E23,OFFSET('Definición técnica de imagenes'!$A$1,MATCH($G$5,'Definición técnica de imagenes'!$A$1:$A$104,0)-1,1,COUNTIF('Definición técnica de imagenes'!$A$3:$A$102,$G$5),5),5,FALSE),'Definición técnica de imagenes'!$F$16),"")</f>
        <v/>
      </c>
      <c r="H23" s="13" t="str">
        <f t="shared" ca="1" si="5"/>
        <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
      </c>
      <c r="J23" s="64"/>
      <c r="K23" s="64"/>
      <c r="O23" s="2" t="str">
        <f>'Definición técnica de imagenes'!A35</f>
        <v>F13</v>
      </c>
    </row>
    <row r="24" spans="1:15" s="11" customFormat="1" x14ac:dyDescent="0.25">
      <c r="A24" s="12" t="str">
        <f t="shared" si="6"/>
        <v/>
      </c>
      <c r="B24" s="62"/>
      <c r="C24" s="20" t="str">
        <f t="shared" si="0"/>
        <v/>
      </c>
      <c r="D24" s="63"/>
      <c r="E24" s="63"/>
      <c r="F24" s="13" t="str">
        <f t="shared" si="4"/>
        <v/>
      </c>
      <c r="G24" s="13" t="str">
        <f ca="1">IF($F24&lt;&gt;"",IF($G$4="Recurso",VLOOKUP($E24,OFFSET('Definición técnica de imagenes'!$A$1,MATCH($G$5,'Definición técnica de imagenes'!$A$1:$A$104,0)-1,1,COUNTIF('Definición técnica de imagenes'!$A$3:$A$102,$G$5),5),5,FALSE),'Definición técnica de imagenes'!$F$16),"")</f>
        <v/>
      </c>
      <c r="H24" s="13" t="str">
        <f t="shared" ca="1" si="5"/>
        <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
      </c>
      <c r="J24" s="63"/>
      <c r="K24" s="65"/>
      <c r="O24" s="2" t="str">
        <f>'Definición técnica de imagenes'!A37</f>
        <v>F13B</v>
      </c>
    </row>
    <row r="25" spans="1:15" s="11" customFormat="1"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s="64"/>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70"/>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1"/>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3" t="s">
        <v>38</v>
      </c>
      <c r="B1" s="94"/>
      <c r="C1" s="94"/>
      <c r="D1" s="94"/>
      <c r="E1" s="94"/>
      <c r="F1" s="95"/>
    </row>
    <row r="2" spans="1:11" x14ac:dyDescent="0.25">
      <c r="A2" s="30" t="s">
        <v>42</v>
      </c>
      <c r="B2" s="31"/>
      <c r="C2" s="96" t="s">
        <v>13</v>
      </c>
      <c r="D2" s="97"/>
      <c r="E2" s="98"/>
      <c r="F2" s="32"/>
    </row>
    <row r="3" spans="1:11" ht="63" x14ac:dyDescent="0.25">
      <c r="A3" s="33" t="s">
        <v>43</v>
      </c>
      <c r="B3" s="31"/>
      <c r="C3" s="102" t="s">
        <v>14</v>
      </c>
      <c r="D3" s="103"/>
      <c r="E3" s="104"/>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5" t="str">
        <f>CONCATENATE(H21,"_",I21,"_",J21,"_CO")</f>
        <v>LE_07_04_CO</v>
      </c>
      <c r="E5" s="106"/>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1" t="str">
        <f>CONCATENATE("SolicitudGrafica_",D5,".xls")</f>
        <v>SolicitudGrafica_LE_07_04_CO.xls</v>
      </c>
      <c r="E7" s="91"/>
      <c r="F7" s="92"/>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3" t="s">
        <v>41</v>
      </c>
      <c r="B13" s="94"/>
      <c r="C13" s="94"/>
      <c r="D13" s="94"/>
      <c r="E13" s="94"/>
      <c r="F13" s="95"/>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6" t="s">
        <v>49</v>
      </c>
      <c r="D15" s="97"/>
      <c r="E15" s="97"/>
      <c r="F15" s="98"/>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9" t="str">
        <f>CONCATENATE(H21,"_",I21,"_",J21,"_",K45)</f>
        <v>LE_07_04_REC10</v>
      </c>
      <c r="E17" s="100"/>
      <c r="F17" s="101"/>
      <c r="J17" s="22">
        <v>14</v>
      </c>
      <c r="K17" s="22">
        <v>14</v>
      </c>
    </row>
    <row r="18" spans="1:11" ht="79.5" thickBot="1" x14ac:dyDescent="0.3">
      <c r="A18" s="33" t="s">
        <v>48</v>
      </c>
      <c r="B18" s="31"/>
      <c r="C18" s="59" t="s">
        <v>120</v>
      </c>
      <c r="D18" s="91" t="str">
        <f>CONCATENATE("SolicitudGrafica_",D17,".xls")</f>
        <v>SolicitudGrafica_LE_07_04_REC10.xls</v>
      </c>
      <c r="E18" s="91"/>
      <c r="F18" s="92"/>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8" t="s">
        <v>56</v>
      </c>
      <c r="B1" s="108" t="s">
        <v>149</v>
      </c>
      <c r="C1" s="108" t="s">
        <v>63</v>
      </c>
      <c r="D1" s="108" t="s">
        <v>64</v>
      </c>
      <c r="E1" s="108" t="s">
        <v>5</v>
      </c>
      <c r="F1" s="108" t="s">
        <v>65</v>
      </c>
      <c r="G1" s="108" t="s">
        <v>66</v>
      </c>
      <c r="H1" s="107" t="s">
        <v>68</v>
      </c>
      <c r="I1" s="107"/>
    </row>
    <row r="2" spans="1:10" x14ac:dyDescent="0.25">
      <c r="A2" s="108"/>
      <c r="B2" s="108"/>
      <c r="C2" s="108"/>
      <c r="D2" s="108"/>
      <c r="E2" s="108"/>
      <c r="F2" s="108"/>
      <c r="G2" s="108"/>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3"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7" customFormat="1" ht="14.65" customHeight="1" x14ac:dyDescent="0.25">
      <c r="A15" s="75" t="s">
        <v>96</v>
      </c>
      <c r="B15" s="75"/>
      <c r="C15" s="75" t="s">
        <v>97</v>
      </c>
      <c r="D15" s="76" t="s">
        <v>98</v>
      </c>
      <c r="E15" s="75" t="s">
        <v>93</v>
      </c>
      <c r="F15" s="75" t="s">
        <v>117</v>
      </c>
      <c r="G15" s="75"/>
      <c r="H15" s="76" t="s">
        <v>122</v>
      </c>
      <c r="I15" s="75"/>
      <c r="J15" s="77"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2"/>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2"/>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diego m.</cp:lastModifiedBy>
  <dcterms:created xsi:type="dcterms:W3CDTF">2014-07-01T23:43:25Z</dcterms:created>
  <dcterms:modified xsi:type="dcterms:W3CDTF">2016-02-09T01:40:20Z</dcterms:modified>
</cp:coreProperties>
</file>