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 10 Y 11\CN_10_02_CO\CN_10_02_CO\"/>
    </mc:Choice>
  </mc:AlternateContent>
  <bookViews>
    <workbookView xWindow="0" yWindow="0" windowWidth="16815" windowHeight="8340" tabRatio="500"/>
  </bookViews>
  <sheets>
    <sheet name="Solicitud gráfica" sheetId="1" r:id="rId1"/>
    <sheet name="Ayuda" sheetId="2" r:id="rId2"/>
    <sheet name="Definición técnica de imagenes" sheetId="3"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23" i="1" l="1"/>
  <c r="H23" i="1"/>
  <c r="C24" i="1"/>
  <c r="C19" i="1"/>
  <c r="F24" i="1"/>
  <c r="F23" i="1"/>
  <c r="F22" i="1"/>
  <c r="F21" i="1"/>
  <c r="F20" i="1"/>
  <c r="I22" i="1"/>
  <c r="H22" i="1"/>
  <c r="I21" i="1"/>
  <c r="H21" i="1"/>
  <c r="I20" i="1"/>
  <c r="H20" i="1"/>
  <c r="I11" i="1"/>
  <c r="H11" i="1"/>
  <c r="I12" i="1"/>
  <c r="H12" i="1"/>
  <c r="I13" i="1"/>
  <c r="H13" i="1"/>
  <c r="I14" i="1"/>
  <c r="H14" i="1"/>
  <c r="I15" i="1"/>
  <c r="H15" i="1"/>
  <c r="I16" i="1"/>
  <c r="H16" i="1"/>
  <c r="I17" i="1"/>
  <c r="H17" i="1"/>
  <c r="I18" i="1"/>
  <c r="H18" i="1"/>
  <c r="I19" i="1"/>
  <c r="H19"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I61" i="1"/>
  <c r="H61" i="1"/>
  <c r="I62" i="1"/>
  <c r="H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H93" i="1"/>
  <c r="I94" i="1"/>
  <c r="H94" i="1"/>
  <c r="I95" i="1"/>
  <c r="H95" i="1"/>
  <c r="I96" i="1"/>
  <c r="H96" i="1"/>
  <c r="I97" i="1"/>
  <c r="H97" i="1"/>
  <c r="I98" i="1"/>
  <c r="H98" i="1"/>
  <c r="I99" i="1"/>
  <c r="H99" i="1"/>
  <c r="I100" i="1"/>
  <c r="H100" i="1"/>
  <c r="I101" i="1"/>
  <c r="H101" i="1"/>
  <c r="I102" i="1"/>
  <c r="H102" i="1"/>
  <c r="I103" i="1"/>
  <c r="H103" i="1"/>
  <c r="F11" i="1"/>
  <c r="F12" i="1"/>
  <c r="F13" i="1"/>
  <c r="F14" i="1"/>
  <c r="F15" i="1"/>
  <c r="F16" i="1"/>
  <c r="F17" i="1"/>
  <c r="F18" i="1"/>
  <c r="F19"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 i="1"/>
  <c r="I10" i="1"/>
  <c r="H10" i="1"/>
  <c r="C23" i="1"/>
  <c r="C22" i="1"/>
  <c r="C21" i="1"/>
  <c r="C20" i="1"/>
  <c r="C18" i="1"/>
  <c r="C17" i="1"/>
  <c r="C16" i="1"/>
  <c r="C15" i="1"/>
  <c r="C12" i="1"/>
  <c r="C13" i="1"/>
  <c r="C14" i="1"/>
  <c r="C11" i="1"/>
  <c r="C10" i="1"/>
  <c r="G10" i="1"/>
  <c r="H21" i="2"/>
  <c r="I21" i="2"/>
  <c r="J21" i="2"/>
  <c r="K45" i="2"/>
  <c r="D17" i="2"/>
  <c r="D18" i="2"/>
  <c r="D5" i="2"/>
  <c r="D7" i="2"/>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F5" i="1"/>
</calcChain>
</file>

<file path=xl/sharedStrings.xml><?xml version="1.0" encoding="utf-8"?>
<sst xmlns="http://schemas.openxmlformats.org/spreadsheetml/2006/main" count="423" uniqueCount="217">
  <si>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</si>
  <si>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</si>
  <si>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</si>
  <si>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</si>
  <si>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</si>
  <si>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</si>
  <si>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</si>
  <si>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</si>
  <si>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</si>
  <si>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</si>
  <si>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</si>
  <si>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</si>
  <si>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</si>
  <si>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</si>
  <si>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</si>
  <si>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</si>
  <si>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</si>
  <si>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</si>
  <si>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</si>
  <si>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</si>
  <si>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</si>
  <si>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</si>
  <si>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</si>
  <si>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</si>
  <si>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</si>
  <si>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</si>
  <si>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</si>
  <si>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</si>
  <si>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</si>
  <si>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</si>
  <si>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</si>
  <si>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</si>
  <si>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</si>
  <si>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</si>
  <si>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</si>
  <si>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</si>
  <si>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</si>
  <si>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</si>
  <si>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</si>
  <si>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</si>
  <si>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</si>
  <si>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</si>
  <si>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</si>
  <si>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</si>
  <si>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</si>
  <si>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</si>
  <si>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</si>
  <si>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</si>
  <si>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</si>
  <si>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</si>
  <si>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</si>
  <si>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</si>
  <si>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</si>
  <si>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</si>
  <si>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</si>
  <si>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</si>
  <si>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</si>
  <si>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</si>
  <si>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</si>
  <si>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</si>
  <si>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</si>
  <si>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</si>
  <si>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</si>
  <si>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</si>
  <si>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</si>
  <si>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</si>
  <si>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</si>
  <si>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</si>
  <si>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</si>
  <si>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</si>
  <si>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</si>
  <si>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</si>
  <si>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</si>
  <si>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</si>
  <si>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</si>
  <si>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</si>
  <si>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</si>
  <si>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</si>
  <si>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</si>
  <si>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</si>
  <si>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</si>
  <si>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</si>
  <si>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</si>
  <si>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</si>
  <si>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</si>
  <si>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</si>
  <si>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</si>
  <si>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</si>
  <si>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</si>
  <si>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</si>
  <si>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</si>
  <si>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</si>
  <si>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</si>
  <si>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</si>
  <si>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</si>
  <si>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</si>
  <si>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</si>
  <si>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</si>
  <si>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</si>
  <si>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</si>
  <si>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</si>
  <si>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</si>
  <si>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</si>
  <si>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</si>
  <si>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</si>
  <si>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</si>
  <si>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</si>
  <si>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</si>
  <si>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</si>
  <si>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</si>
  <si>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</si>
  <si>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</si>
  <si>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</si>
  <si>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</si>
  <si>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</si>
  <si>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</si>
  <si>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</si>
  <si>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</si>
  <si>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</si>
  <si>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</si>
  <si>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</si>
  <si>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</si>
  <si>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</si>
  <si>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</si>
  <si>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</si>
  <si>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</si>
  <si>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</si>
  <si>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</si>
  <si>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</si>
  <si>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</si>
  <si>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</si>
  <si>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</si>
  <si>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</si>
  <si>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</si>
  <si>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</si>
  <si>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</si>
  <si>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</si>
  <si>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</si>
  <si>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</si>
  <si>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</si>
  <si>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</si>
  <si>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</si>
  <si>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</si>
  <si>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</si>
  <si>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</si>
  <si>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</si>
  <si>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</si>
  <si>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</si>
  <si>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Cuaderno de Estudio</t>
  </si>
  <si>
    <t>Horizontal</t>
  </si>
  <si>
    <t>IMG02</t>
  </si>
  <si>
    <t>Fotografía</t>
  </si>
  <si>
    <t>IMG03</t>
  </si>
  <si>
    <t>IMG04</t>
  </si>
  <si>
    <t>IMG05</t>
  </si>
  <si>
    <t>IMG06</t>
  </si>
  <si>
    <t>IMG07</t>
  </si>
  <si>
    <t>IMG08</t>
  </si>
  <si>
    <t>IMG09</t>
  </si>
  <si>
    <t>IMG10</t>
  </si>
  <si>
    <t>IMG11</t>
  </si>
  <si>
    <t>IMG12</t>
  </si>
  <si>
    <t>IMG13</t>
  </si>
  <si>
    <t>IMG14</t>
  </si>
  <si>
    <t>IMG15</t>
  </si>
  <si>
    <t>IMG16</t>
  </si>
  <si>
    <t>IMG17</t>
  </si>
  <si>
    <t>IMG18</t>
  </si>
  <si>
    <t>IMG19</t>
  </si>
  <si>
    <t xml:space="preserve">4° ESO/ Física y química/La cinemática/El movimiento/ </t>
  </si>
  <si>
    <t>Pasajeros al interior de un avión</t>
  </si>
  <si>
    <t>Vectores velocidad en una trayectoria rectilínea y curvilínea.</t>
  </si>
  <si>
    <t>Importante que la flecha azul bajo el carro sea notoriamente más corta que la del avión</t>
  </si>
  <si>
    <t>Ilustración</t>
  </si>
  <si>
    <t>(ver cuaderno de estudio pág. 2)</t>
  </si>
  <si>
    <t>Imagen que muestra el vector desplazamiento respecto a un sistema de referencia fijo.</t>
  </si>
  <si>
    <t>(ver cuaderno de estudio pág. 4)</t>
  </si>
  <si>
    <t>(ver cuaderno de estudio pág. 6)</t>
  </si>
  <si>
    <t xml:space="preserve">Vector velocidad opuesto al vector aceleración en un movimiento hacia la izquierda. </t>
  </si>
  <si>
    <t>(ver cuaderno de estudio pág. 7)</t>
  </si>
  <si>
    <t>(ver cuaderno de estudio pág.11)</t>
  </si>
  <si>
    <t>Función lineal (Vista desde la mátematica)</t>
  </si>
  <si>
    <t>Gráficas típicas de movimiento rectilíneo uniforme MRU</t>
  </si>
  <si>
    <t xml:space="preserve">La Imagen adaptada quitar barra que aparece en la primera gráfica al lado de la x e introducir la tercera gráfica elaborada por el autor. </t>
  </si>
  <si>
    <t>4 Eso/Física y química/La cinemática/El movimiento rectilíneo uniforme</t>
  </si>
  <si>
    <t>4 Eso/Física y química/La cinemática/El movimiento rectilíneo uniformemente acelerado/imagen 1</t>
  </si>
  <si>
    <r>
      <t xml:space="preserve">Dirección de los vectores </t>
    </r>
    <r>
      <rPr>
        <sz val="10"/>
        <color theme="1"/>
        <rFont val="Century Gothic"/>
        <family val="2"/>
      </rPr>
      <t>aceleración y velocidad</t>
    </r>
  </si>
  <si>
    <t>(ver cuaderno de estudio pág.22)</t>
  </si>
  <si>
    <t>Función cuadrática (Vista desde la matemática)</t>
  </si>
  <si>
    <t xml:space="preserve">Gráficas de movimiento rectilíneo uniformemente acelerado en el caso de la aceleración a favor del movimiento. </t>
  </si>
  <si>
    <t>(ver cuaderno de estudio pág.24)</t>
  </si>
  <si>
    <t xml:space="preserve">Gráficas de movimiento rectilíneo uniformemente acelerado en el caso de la aceleración en contra del movimiento. </t>
  </si>
  <si>
    <t>Imagen estroboscópica de la caída libre de un balón</t>
  </si>
  <si>
    <t>http://upload.wikimedia.org/wikipedia/commons/0/02/Falling_ball.jpg</t>
  </si>
  <si>
    <t>http://upload.wikimedia.org/wikipedia/en/1/1a/Bill's_Bungy_Jump.jpg</t>
  </si>
  <si>
    <t>Salto en caída libre, bungee jumping</t>
  </si>
  <si>
    <t>http://upload.wikimedia.org/wikipedia/commons/8/8f/5_ball_juggling.jpg</t>
  </si>
  <si>
    <t>Lanzamiento vertical de una pelota.</t>
  </si>
  <si>
    <t>Gráficas de movimiento lanzamiento vertical y caída libre</t>
  </si>
  <si>
    <t>BASE</t>
  </si>
  <si>
    <t>Imagen para ser creada usar las fuciones más convenientes</t>
  </si>
  <si>
    <t>Poner flechas para indicar dirección positiva de los ejes</t>
  </si>
  <si>
    <t>(ver cuaderno de estudio pág.38)</t>
  </si>
  <si>
    <t>(ver cuaderno de estudio pág.40)</t>
  </si>
  <si>
    <t>Recurso aprovechado imagen para ingrresar en ka ficha del estudiante</t>
  </si>
  <si>
    <t xml:space="preserve">Movimiento caída libre
</t>
  </si>
  <si>
    <t>OJO, en la imagen poner coma (,) a los decimales</t>
  </si>
  <si>
    <t xml:space="preserve">Esta imagen fue creada por el autor Debe quedar un espacio antes y después del signo = y entre las cantidades y las unidades: t = 0 s; 2 m/s, etc.
Importante los tamaños de las flechas. </t>
  </si>
  <si>
    <t xml:space="preserve">Esta imagen fue creada por el autor, Debe quedar un espacio antes y después del signo = y entre las cantidades y las unidades: t = 2 s; -10 m/s, etc. Importante los tamaños de las flechas. </t>
  </si>
  <si>
    <t>Gráfica se encuentra dentro de una tabla del lado izquierdo // Gráfica se encuentra dentro de una tabla del lado derecho 
Función  y=4x-3 // Función x=5-3t   El título de la primera imagen que sea: Representación gráfica de una función lineal</t>
  </si>
  <si>
    <t>Gráfica se encuentra dentro de una tabla del lado izquierdo // Gráfica se encuentra dentro de una tabla del lado derecho
Función y=5x^2+1 // Función v=2+3t+8t^2</t>
  </si>
  <si>
    <t>Imagen para ser creada usar las fuciones más convenientes porner erminales de las flechas en los ejes x y y para que se observe el sentido de los ejjes</t>
  </si>
  <si>
    <t>imagen creada por el autor</t>
  </si>
  <si>
    <t>para ilustrar</t>
  </si>
  <si>
    <t>creada por el autor</t>
  </si>
  <si>
    <t>par ailustrar</t>
  </si>
  <si>
    <t>CN_10_02_CO_IMG15_zoom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</si>
</sst>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2"/>
      <color theme="1"/>
      <name val="Cambr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vertical="center" wrapText="1"/>
    </xf>
    <xf numFmtId="0" fontId="3" fillId="5" borderId="37" xfId="0" applyFont="1" applyFill="1" applyBorder="1" applyAlignment="1">
      <alignment horizontal="center" vertical="center" wrapText="1"/>
    </xf>
    <xf numFmtId="0" fontId="21" fillId="0" borderId="5" xfId="0" applyFont="1" applyBorder="1" applyAlignment="1">
      <alignment horizontal="center" vertical="center" wrapText="1"/>
    </xf>
    <xf numFmtId="0" fontId="2" fillId="0" borderId="5" xfId="0" applyFont="1" applyFill="1" applyBorder="1" applyAlignment="1">
      <alignment horizontal="center" wrapText="1"/>
    </xf>
    <xf numFmtId="0" fontId="0" fillId="0" borderId="5" xfId="0" applyBorder="1"/>
    <xf numFmtId="0" fontId="13"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0" fontId="22" fillId="0" borderId="0" xfId="0" applyFont="1" applyAlignment="1">
      <alignment vertical="center"/>
    </xf>
    <xf numFmtId="0" fontId="13" fillId="0" borderId="25" xfId="0" applyFont="1" applyBorder="1" applyAlignment="1">
      <alignment horizontal="center" vertical="center" wrapText="1"/>
    </xf>
    <xf numFmtId="0" fontId="4" fillId="0" borderId="5" xfId="51" applyBorder="1" applyAlignment="1">
      <alignment horizontal="left"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484212</xdr:colOff>
      <xdr:row>10</xdr:row>
      <xdr:rowOff>182562</xdr:rowOff>
    </xdr:from>
    <xdr:to>
      <xdr:col>11</xdr:col>
      <xdr:colOff>2678962</xdr:colOff>
      <xdr:row>10</xdr:row>
      <xdr:rowOff>1377482</xdr:rowOff>
    </xdr:to>
    <xdr:pic>
      <xdr:nvPicPr>
        <xdr:cNvPr id="13" name="12 Imagen"/>
        <xdr:cNvPicPr>
          <a:picLocks noChangeAspect="1"/>
        </xdr:cNvPicPr>
      </xdr:nvPicPr>
      <xdr:blipFill>
        <a:blip xmlns:r="http://schemas.openxmlformats.org/officeDocument/2006/relationships" r:embed="rId1"/>
        <a:stretch>
          <a:fillRect/>
        </a:stretch>
      </xdr:blipFill>
      <xdr:spPr>
        <a:xfrm>
          <a:off x="34178900" y="2159000"/>
          <a:ext cx="2194750" cy="1194920"/>
        </a:xfrm>
        <a:prstGeom prst="rect">
          <a:avLst/>
        </a:prstGeom>
      </xdr:spPr>
    </xdr:pic>
    <xdr:clientData/>
  </xdr:twoCellAnchor>
  <xdr:twoCellAnchor editAs="oneCell">
    <xdr:from>
      <xdr:col>11</xdr:col>
      <xdr:colOff>555747</xdr:colOff>
      <xdr:row>11</xdr:row>
      <xdr:rowOff>103188</xdr:rowOff>
    </xdr:from>
    <xdr:to>
      <xdr:col>11</xdr:col>
      <xdr:colOff>2745481</xdr:colOff>
      <xdr:row>11</xdr:row>
      <xdr:rowOff>1841500</xdr:rowOff>
    </xdr:to>
    <xdr:pic>
      <xdr:nvPicPr>
        <xdr:cNvPr id="14" name="13 Imagen"/>
        <xdr:cNvPicPr>
          <a:picLocks noChangeAspect="1"/>
        </xdr:cNvPicPr>
      </xdr:nvPicPr>
      <xdr:blipFill>
        <a:blip xmlns:r="http://schemas.openxmlformats.org/officeDocument/2006/relationships" r:embed="rId2"/>
        <a:stretch>
          <a:fillRect/>
        </a:stretch>
      </xdr:blipFill>
      <xdr:spPr>
        <a:xfrm>
          <a:off x="34250435" y="3556001"/>
          <a:ext cx="2189734" cy="1738312"/>
        </a:xfrm>
        <a:prstGeom prst="rect">
          <a:avLst/>
        </a:prstGeom>
      </xdr:spPr>
    </xdr:pic>
    <xdr:clientData/>
  </xdr:twoCellAnchor>
  <xdr:twoCellAnchor editAs="oneCell">
    <xdr:from>
      <xdr:col>11</xdr:col>
      <xdr:colOff>87313</xdr:colOff>
      <xdr:row>12</xdr:row>
      <xdr:rowOff>238126</xdr:rowOff>
    </xdr:from>
    <xdr:to>
      <xdr:col>11</xdr:col>
      <xdr:colOff>3068239</xdr:colOff>
      <xdr:row>12</xdr:row>
      <xdr:rowOff>1436688</xdr:rowOff>
    </xdr:to>
    <xdr:pic>
      <xdr:nvPicPr>
        <xdr:cNvPr id="15" name="14 Imagen"/>
        <xdr:cNvPicPr>
          <a:picLocks noChangeAspect="1"/>
        </xdr:cNvPicPr>
      </xdr:nvPicPr>
      <xdr:blipFill>
        <a:blip xmlns:r="http://schemas.openxmlformats.org/officeDocument/2006/relationships" r:embed="rId3"/>
        <a:stretch>
          <a:fillRect/>
        </a:stretch>
      </xdr:blipFill>
      <xdr:spPr>
        <a:xfrm>
          <a:off x="33782001" y="5699126"/>
          <a:ext cx="2980926" cy="1198562"/>
        </a:xfrm>
        <a:prstGeom prst="rect">
          <a:avLst/>
        </a:prstGeom>
      </xdr:spPr>
    </xdr:pic>
    <xdr:clientData/>
  </xdr:twoCellAnchor>
  <xdr:twoCellAnchor editAs="oneCell">
    <xdr:from>
      <xdr:col>11</xdr:col>
      <xdr:colOff>49895</xdr:colOff>
      <xdr:row>13</xdr:row>
      <xdr:rowOff>190501</xdr:rowOff>
    </xdr:from>
    <xdr:to>
      <xdr:col>11</xdr:col>
      <xdr:colOff>2962956</xdr:colOff>
      <xdr:row>13</xdr:row>
      <xdr:rowOff>1450761</xdr:rowOff>
    </xdr:to>
    <xdr:pic>
      <xdr:nvPicPr>
        <xdr:cNvPr id="17" name="16 Imagen"/>
        <xdr:cNvPicPr>
          <a:picLocks noChangeAspect="1"/>
        </xdr:cNvPicPr>
      </xdr:nvPicPr>
      <xdr:blipFill>
        <a:blip xmlns:r="http://schemas.openxmlformats.org/officeDocument/2006/relationships" r:embed="rId4"/>
        <a:stretch>
          <a:fillRect/>
        </a:stretch>
      </xdr:blipFill>
      <xdr:spPr>
        <a:xfrm>
          <a:off x="30162502" y="7293430"/>
          <a:ext cx="2913061" cy="1260260"/>
        </a:xfrm>
        <a:prstGeom prst="rect">
          <a:avLst/>
        </a:prstGeom>
      </xdr:spPr>
    </xdr:pic>
    <xdr:clientData/>
  </xdr:twoCellAnchor>
  <xdr:twoCellAnchor editAs="oneCell">
    <xdr:from>
      <xdr:col>11</xdr:col>
      <xdr:colOff>238125</xdr:colOff>
      <xdr:row>15</xdr:row>
      <xdr:rowOff>476249</xdr:rowOff>
    </xdr:from>
    <xdr:to>
      <xdr:col>11</xdr:col>
      <xdr:colOff>4254201</xdr:colOff>
      <xdr:row>15</xdr:row>
      <xdr:rowOff>1452562</xdr:rowOff>
    </xdr:to>
    <xdr:pic>
      <xdr:nvPicPr>
        <xdr:cNvPr id="19" name="18 Imagen"/>
        <xdr:cNvPicPr>
          <a:picLocks noChangeAspect="1"/>
        </xdr:cNvPicPr>
      </xdr:nvPicPr>
      <xdr:blipFill>
        <a:blip xmlns:r="http://schemas.openxmlformats.org/officeDocument/2006/relationships" r:embed="rId5"/>
        <a:stretch>
          <a:fillRect/>
        </a:stretch>
      </xdr:blipFill>
      <xdr:spPr>
        <a:xfrm>
          <a:off x="33932813" y="12755562"/>
          <a:ext cx="4016076" cy="976313"/>
        </a:xfrm>
        <a:prstGeom prst="rect">
          <a:avLst/>
        </a:prstGeom>
      </xdr:spPr>
    </xdr:pic>
    <xdr:clientData/>
  </xdr:twoCellAnchor>
  <xdr:twoCellAnchor editAs="oneCell">
    <xdr:from>
      <xdr:col>11</xdr:col>
      <xdr:colOff>164523</xdr:colOff>
      <xdr:row>18</xdr:row>
      <xdr:rowOff>448107</xdr:rowOff>
    </xdr:from>
    <xdr:to>
      <xdr:col>11</xdr:col>
      <xdr:colOff>4697788</xdr:colOff>
      <xdr:row>18</xdr:row>
      <xdr:rowOff>1654607</xdr:rowOff>
    </xdr:to>
    <xdr:pic>
      <xdr:nvPicPr>
        <xdr:cNvPr id="32" name="31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847304" y="23224763"/>
          <a:ext cx="4533265" cy="1206500"/>
        </a:xfrm>
        <a:prstGeom prst="rect">
          <a:avLst/>
        </a:prstGeom>
        <a:noFill/>
        <a:ln>
          <a:noFill/>
        </a:ln>
      </xdr:spPr>
    </xdr:pic>
    <xdr:clientData/>
  </xdr:twoCellAnchor>
  <xdr:twoCellAnchor editAs="oneCell">
    <xdr:from>
      <xdr:col>11</xdr:col>
      <xdr:colOff>215394</xdr:colOff>
      <xdr:row>19</xdr:row>
      <xdr:rowOff>107156</xdr:rowOff>
    </xdr:from>
    <xdr:to>
      <xdr:col>11</xdr:col>
      <xdr:colOff>4648964</xdr:colOff>
      <xdr:row>19</xdr:row>
      <xdr:rowOff>1473623</xdr:rowOff>
    </xdr:to>
    <xdr:pic>
      <xdr:nvPicPr>
        <xdr:cNvPr id="35" name="34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394" y="17217520"/>
          <a:ext cx="4433570" cy="1366467"/>
        </a:xfrm>
        <a:prstGeom prst="rect">
          <a:avLst/>
        </a:prstGeom>
        <a:noFill/>
        <a:ln>
          <a:noFill/>
        </a:ln>
      </xdr:spPr>
    </xdr:pic>
    <xdr:clientData/>
  </xdr:twoCellAnchor>
  <xdr:twoCellAnchor editAs="oneCell">
    <xdr:from>
      <xdr:col>11</xdr:col>
      <xdr:colOff>130969</xdr:colOff>
      <xdr:row>23</xdr:row>
      <xdr:rowOff>214313</xdr:rowOff>
    </xdr:from>
    <xdr:to>
      <xdr:col>11</xdr:col>
      <xdr:colOff>4610894</xdr:colOff>
      <xdr:row>23</xdr:row>
      <xdr:rowOff>1482408</xdr:rowOff>
    </xdr:to>
    <xdr:pic>
      <xdr:nvPicPr>
        <xdr:cNvPr id="37" name="36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563844" y="27312938"/>
          <a:ext cx="4479925" cy="1268095"/>
        </a:xfrm>
        <a:prstGeom prst="rect">
          <a:avLst/>
        </a:prstGeom>
        <a:noFill/>
        <a:ln>
          <a:noFill/>
        </a:ln>
      </xdr:spPr>
    </xdr:pic>
    <xdr:clientData/>
  </xdr:twoCellAnchor>
  <xdr:twoCellAnchor editAs="oneCell">
    <xdr:from>
      <xdr:col>11</xdr:col>
      <xdr:colOff>658091</xdr:colOff>
      <xdr:row>14</xdr:row>
      <xdr:rowOff>34638</xdr:rowOff>
    </xdr:from>
    <xdr:to>
      <xdr:col>11</xdr:col>
      <xdr:colOff>3636818</xdr:colOff>
      <xdr:row>14</xdr:row>
      <xdr:rowOff>1715990</xdr:rowOff>
    </xdr:to>
    <xdr:pic>
      <xdr:nvPicPr>
        <xdr:cNvPr id="2" name="Imagen 1"/>
        <xdr:cNvPicPr>
          <a:picLocks noChangeAspect="1"/>
        </xdr:cNvPicPr>
      </xdr:nvPicPr>
      <xdr:blipFill>
        <a:blip xmlns:r="http://schemas.openxmlformats.org/officeDocument/2006/relationships" r:embed="rId9"/>
        <a:stretch>
          <a:fillRect/>
        </a:stretch>
      </xdr:blipFill>
      <xdr:spPr>
        <a:xfrm>
          <a:off x="30757091" y="8607138"/>
          <a:ext cx="2978727" cy="1681352"/>
        </a:xfrm>
        <a:prstGeom prst="rect">
          <a:avLst/>
        </a:prstGeom>
      </xdr:spPr>
    </xdr:pic>
    <xdr:clientData/>
  </xdr:twoCellAnchor>
  <xdr:twoCellAnchor editAs="oneCell">
    <xdr:from>
      <xdr:col>11</xdr:col>
      <xdr:colOff>727363</xdr:colOff>
      <xdr:row>17</xdr:row>
      <xdr:rowOff>190500</xdr:rowOff>
    </xdr:from>
    <xdr:to>
      <xdr:col>11</xdr:col>
      <xdr:colOff>3636818</xdr:colOff>
      <xdr:row>17</xdr:row>
      <xdr:rowOff>1757372</xdr:rowOff>
    </xdr:to>
    <xdr:pic>
      <xdr:nvPicPr>
        <xdr:cNvPr id="4" name="Imagen 3"/>
        <xdr:cNvPicPr>
          <a:picLocks noChangeAspect="1"/>
        </xdr:cNvPicPr>
      </xdr:nvPicPr>
      <xdr:blipFill>
        <a:blip xmlns:r="http://schemas.openxmlformats.org/officeDocument/2006/relationships" r:embed="rId10"/>
        <a:stretch>
          <a:fillRect/>
        </a:stretch>
      </xdr:blipFill>
      <xdr:spPr>
        <a:xfrm>
          <a:off x="30826363" y="13144500"/>
          <a:ext cx="2909455" cy="1566872"/>
        </a:xfrm>
        <a:prstGeom prst="rect">
          <a:avLst/>
        </a:prstGeom>
      </xdr:spPr>
    </xdr:pic>
    <xdr:clientData/>
  </xdr:twoCellAnchor>
  <xdr:twoCellAnchor editAs="oneCell">
    <xdr:from>
      <xdr:col>11</xdr:col>
      <xdr:colOff>0</xdr:colOff>
      <xdr:row>21</xdr:row>
      <xdr:rowOff>0</xdr:rowOff>
    </xdr:from>
    <xdr:to>
      <xdr:col>11</xdr:col>
      <xdr:colOff>3325091</xdr:colOff>
      <xdr:row>21</xdr:row>
      <xdr:rowOff>1766455</xdr:rowOff>
    </xdr:to>
    <xdr:pic>
      <xdr:nvPicPr>
        <xdr:cNvPr id="20" name="Imagen 19" descr="Ropejumping: people in flight from a height."/>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0099000" y="19050000"/>
          <a:ext cx="3325091" cy="17664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8/8f/5_ball_juggling.jpg" TargetMode="External"/><Relationship Id="rId2" Type="http://schemas.openxmlformats.org/officeDocument/2006/relationships/hyperlink" Target="http://upload.wikimedia.org/wikipedia/en/1/1a/Bill's_Bungy_Jump.jpg" TargetMode="External"/><Relationship Id="rId1" Type="http://schemas.openxmlformats.org/officeDocument/2006/relationships/hyperlink" Target="http://upload.wikimedia.org/wikipedia/commons/0/02/Falling_ball.jp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3"/>
  <sheetViews>
    <sheetView showGridLines="0" tabSelected="1" zoomScale="55" zoomScaleNormal="55" zoomScalePageLayoutView="140" workbookViewId="0">
      <pane ySplit="9" topLeftCell="A10" activePane="bottomLeft" state="frozen"/>
      <selection pane="bottomLeft" activeCell="F6" sqref="F6"/>
    </sheetView>
  </sheetViews>
  <sheetFormatPr baseColWidth="10" defaultColWidth="10.875" defaultRowHeight="13.5" x14ac:dyDescent="0.25"/>
  <cols>
    <col min="1" max="1" width="7.875" style="2" customWidth="1"/>
    <col min="2" max="2" width="40.875" style="2" customWidth="1"/>
    <col min="3" max="3" width="21.25" style="2" customWidth="1"/>
    <col min="4" max="4" width="18.5" style="2" customWidth="1"/>
    <col min="5" max="5" width="13.125" style="2" customWidth="1"/>
    <col min="6" max="6" width="28.25" style="2" customWidth="1"/>
    <col min="7" max="7" width="23.875" style="2" bestFit="1" customWidth="1"/>
    <col min="8" max="8" width="45.75" style="2" customWidth="1"/>
    <col min="9" max="9" width="20.5" style="2" customWidth="1"/>
    <col min="10" max="10" width="100.375" style="17" customWidth="1"/>
    <col min="11" max="11" width="74.625" style="17" bestFit="1" customWidth="1"/>
    <col min="12" max="12" width="63.62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94" t="s">
        <v>22</v>
      </c>
      <c r="D2" s="95"/>
      <c r="F2" s="87" t="s">
        <v>0</v>
      </c>
      <c r="G2" s="88"/>
      <c r="H2" s="49"/>
      <c r="I2" s="49"/>
      <c r="J2" s="16"/>
    </row>
    <row r="3" spans="1:16" ht="15.75" x14ac:dyDescent="0.25">
      <c r="A3" s="1"/>
      <c r="B3" s="4" t="s">
        <v>8</v>
      </c>
      <c r="C3" s="96">
        <v>10</v>
      </c>
      <c r="D3" s="97"/>
      <c r="F3" s="89">
        <v>42065</v>
      </c>
      <c r="G3" s="90"/>
      <c r="H3" s="49"/>
      <c r="I3" s="49"/>
      <c r="J3" s="16"/>
    </row>
    <row r="4" spans="1:16" ht="16.5" x14ac:dyDescent="0.3">
      <c r="A4" s="1"/>
      <c r="B4" s="4" t="s">
        <v>54</v>
      </c>
      <c r="C4" s="98" t="s">
        <v>145</v>
      </c>
      <c r="D4" s="97"/>
      <c r="E4" s="5"/>
      <c r="F4" s="48" t="s">
        <v>55</v>
      </c>
      <c r="G4" s="47" t="s">
        <v>148</v>
      </c>
      <c r="H4" s="49"/>
      <c r="I4" s="49"/>
      <c r="J4" s="16"/>
      <c r="K4" s="16"/>
    </row>
    <row r="5" spans="1:16" ht="16.5" thickBot="1" x14ac:dyDescent="0.3">
      <c r="A5" s="1"/>
      <c r="B5" s="6" t="s">
        <v>1</v>
      </c>
      <c r="C5" s="99" t="s">
        <v>146</v>
      </c>
      <c r="D5" s="100"/>
      <c r="E5" s="5"/>
      <c r="F5" s="46" t="str">
        <f>IF(G4="Recurso","Motor del recurso","")</f>
        <v/>
      </c>
      <c r="G5" s="46"/>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D8" s="11"/>
      <c r="E8" s="11"/>
      <c r="F8" s="91" t="s">
        <v>62</v>
      </c>
      <c r="G8" s="92"/>
      <c r="H8" s="92"/>
      <c r="I8" s="93"/>
      <c r="J8" s="18"/>
      <c r="K8" s="12"/>
      <c r="L8" s="2"/>
      <c r="M8" s="2"/>
      <c r="N8" s="2"/>
      <c r="O8" s="2"/>
      <c r="P8" s="2"/>
    </row>
    <row r="9" spans="1:16" ht="14.25" thickBot="1" x14ac:dyDescent="0.3">
      <c r="A9" s="30" t="s">
        <v>2</v>
      </c>
      <c r="B9" s="24" t="s">
        <v>9</v>
      </c>
      <c r="C9" s="23" t="s">
        <v>3</v>
      </c>
      <c r="D9" s="23" t="s">
        <v>4</v>
      </c>
      <c r="E9" s="23" t="s">
        <v>5</v>
      </c>
      <c r="F9" s="69" t="s">
        <v>61</v>
      </c>
      <c r="G9" s="69" t="s">
        <v>59</v>
      </c>
      <c r="H9" s="69" t="s">
        <v>60</v>
      </c>
      <c r="I9" s="69" t="s">
        <v>121</v>
      </c>
      <c r="J9" s="78" t="s">
        <v>6</v>
      </c>
      <c r="K9" s="25" t="s">
        <v>7</v>
      </c>
      <c r="L9" s="80" t="s">
        <v>199</v>
      </c>
    </row>
    <row r="10" spans="1:16" s="12" customFormat="1" ht="13.5" customHeight="1" x14ac:dyDescent="0.25">
      <c r="A10" s="13" t="s">
        <v>142</v>
      </c>
      <c r="B10" s="76" t="s">
        <v>169</v>
      </c>
      <c r="C10" s="73" t="str">
        <f>IF(OR(B10&lt;&gt;"",J10&lt;&gt;""),IF($G$4="Recurso",CONCATENATE($G$4," ",$G$5),$G$4),"")</f>
        <v>Cuaderno de Estudio</v>
      </c>
      <c r="D10" s="14" t="s">
        <v>151</v>
      </c>
      <c r="E10" s="74" t="s">
        <v>149</v>
      </c>
      <c r="F10" s="14" t="str">
        <f>IF(OR(B10&lt;&gt;"",J10&lt;&gt;""),CONCATENATE($C$7,"_",$A10,IF($G$4="Cuaderno de Estudio","_small",CONCATENATE(IF(I10="","","n"),IF(LEFT($G$5,1)="F",".jpg",".png")))),"")</f>
        <v>CN_10_02_CO_IMG01_small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CN_10_02_CO_IMG01_zoom</v>
      </c>
      <c r="I10" s="14" t="str">
        <f>IF(OR(B10&lt;&gt;"",J10&lt;&gt;""),IF($G$4="Recurso",IF(LEFT($G$5,1)="M",IF(VLOOKUP($G$5,'Definición técnica de imagenes'!$A$3:$G$17,6,FALSE)=0,"",VLOOKUP($G$5,'Definición técnica de imagenes'!$A$3:$G$17,6,FALSE)),IF($G$5="F1","","")),'Definición técnica de imagenes'!$F$16),"")</f>
        <v>800 x 600 px</v>
      </c>
      <c r="J10" s="79" t="s">
        <v>170</v>
      </c>
      <c r="K10" s="77"/>
      <c r="L10" s="15"/>
    </row>
    <row r="11" spans="1:16" s="12" customFormat="1" ht="116.25" customHeight="1" x14ac:dyDescent="0.25">
      <c r="A11" s="75" t="s">
        <v>150</v>
      </c>
      <c r="B11" s="84" t="s">
        <v>213</v>
      </c>
      <c r="C11" s="73" t="str">
        <f>IF(OR(B11&lt;&gt;"",J11&lt;&gt;""),IF($G$4="Recurso",CONCATENATE($G$4," ",$G$5),$G$4),"")</f>
        <v>Cuaderno de Estudio</v>
      </c>
      <c r="D11" s="14" t="s">
        <v>173</v>
      </c>
      <c r="E11" s="14" t="s">
        <v>149</v>
      </c>
      <c r="F11" s="14" t="str">
        <f t="shared" ref="F11:F69" si="0">IF(OR(B11&lt;&gt;"",J11&lt;&gt;""),CONCATENATE($C$7,"_",$A11,IF($G$4="Cuaderno de Estudio","_small",CONCATENATE(IF(I11="","","n"),IF(LEFT($G$5,1)="F",".jpg",".png")))),"")</f>
        <v>CN_10_02_CO_IMG02_small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69" si="1">IF(AND(I11&lt;&gt;"",I11&lt;&gt;0),IF(OR(B11&lt;&gt;"",J11&lt;&gt;""),CONCATENATE($C$7,"_",$A11,IF($G$4="Cuaderno de Estudio","_zoom",CONCATENATE("a",IF(LEFT($G$5,1)="F",".jpg",".png")))),""),"")</f>
        <v>CN_10_02_CO_IMG02_zoom</v>
      </c>
      <c r="I11" s="14" t="str">
        <f>IF(OR(B11&lt;&gt;"",J11&lt;&gt;""),IF($G$4="Recurso",IF(LEFT($G$5,1)="M",IF(VLOOKUP($G$5,'Definición técnica de imagenes'!$A$3:$G$17,6,FALSE)=0,"",VLOOKUP($G$5,'Definición técnica de imagenes'!$A$3:$G$17,6,FALSE)),IF($G$5="F1","","")),'Definición técnica de imagenes'!$F$16),"")</f>
        <v>800 x 600 px</v>
      </c>
      <c r="J11" s="79" t="s">
        <v>171</v>
      </c>
      <c r="K11" s="81" t="s">
        <v>172</v>
      </c>
      <c r="L11" s="82"/>
    </row>
    <row r="12" spans="1:16" s="12" customFormat="1" ht="158.25" customHeight="1" x14ac:dyDescent="0.25">
      <c r="A12" s="13" t="s">
        <v>152</v>
      </c>
      <c r="B12" s="84" t="s">
        <v>213</v>
      </c>
      <c r="C12" s="73" t="str">
        <f t="shared" ref="C12:C19" si="2">IF(OR(B12&lt;&gt;"",J12&lt;&gt;""),IF($G$4="Recurso",CONCATENATE($G$4," ",$G$5),$G$4),"")</f>
        <v>Cuaderno de Estudio</v>
      </c>
      <c r="D12" s="14" t="s">
        <v>173</v>
      </c>
      <c r="E12" s="14" t="s">
        <v>149</v>
      </c>
      <c r="F12" s="14" t="str">
        <f t="shared" si="0"/>
        <v>CN_10_02_CO_IMG03_small</v>
      </c>
      <c r="G12" s="14" t="str">
        <f>IF(F12&lt;&gt;"",IF($G$4="Recurso",IF(LEFT($G$5,1)="M",VLOOKUP($G$5,'Definición técnica de imagenes'!$A$3:$G$17,5,FALSE),IF($G$5="F1",'Definición técnica de imagenes'!$E$15,'Definición técnica de imagenes'!$F$13)),'Definición técnica de imagenes'!$E$16),"")</f>
        <v>526 x 370 px</v>
      </c>
      <c r="H12" s="14" t="str">
        <f t="shared" si="1"/>
        <v>CN_10_02_CO_IMG03_zoom</v>
      </c>
      <c r="I12" s="14" t="str">
        <f>IF(OR(B12&lt;&gt;"",J12&lt;&gt;""),IF($G$4="Recurso",IF(LEFT($G$5,1)="M",IF(VLOOKUP($G$5,'Definición técnica de imagenes'!$A$3:$G$17,6,FALSE)=0,"",VLOOKUP($G$5,'Definición técnica de imagenes'!$A$3:$G$17,6,FALSE)),IF($G$5="F1","","")),'Definición técnica de imagenes'!$F$16),"")</f>
        <v>800 x 600 px</v>
      </c>
      <c r="J12" s="79" t="s">
        <v>175</v>
      </c>
      <c r="K12" s="119" t="s">
        <v>206</v>
      </c>
      <c r="L12" s="15"/>
    </row>
    <row r="13" spans="1:16" s="12" customFormat="1" ht="128.25" customHeight="1" x14ac:dyDescent="0.25">
      <c r="A13" s="75" t="s">
        <v>153</v>
      </c>
      <c r="B13" s="84" t="s">
        <v>214</v>
      </c>
      <c r="C13" s="73" t="str">
        <f t="shared" si="2"/>
        <v>Cuaderno de Estudio</v>
      </c>
      <c r="D13" s="14" t="s">
        <v>173</v>
      </c>
      <c r="E13" s="14" t="s">
        <v>149</v>
      </c>
      <c r="F13" s="14" t="str">
        <f t="shared" si="0"/>
        <v>CN_10_02_CO_IMG04_small</v>
      </c>
      <c r="G13" s="14" t="str">
        <f>IF(F13&lt;&gt;"",IF($G$4="Recurso",IF(LEFT($G$5,1)="M",VLOOKUP($G$5,'Definición técnica de imagenes'!$A$3:$G$17,5,FALSE),IF($G$5="F1",'Definición técnica de imagenes'!$E$15,'Definición técnica de imagenes'!$F$13)),'Definición técnica de imagenes'!$E$16),"")</f>
        <v>526 x 370 px</v>
      </c>
      <c r="H13" s="14" t="str">
        <f t="shared" si="1"/>
        <v>CN_10_02_CO_IMG04_zoom</v>
      </c>
      <c r="I13" s="14" t="str">
        <f>IF(OR(B13&lt;&gt;"",J13&lt;&gt;""),IF($G$4="Recurso",IF(LEFT($G$5,1)="M",IF(VLOOKUP($G$5,'Definición técnica de imagenes'!$A$3:$G$17,6,FALSE)=0,"",VLOOKUP($G$5,'Definición técnica de imagenes'!$A$3:$G$17,6,FALSE)),IF($G$5="F1","","")),'Definición técnica de imagenes'!$F$16),"")</f>
        <v>800 x 600 px</v>
      </c>
      <c r="J13" s="79" t="s">
        <v>178</v>
      </c>
      <c r="K13" s="120" t="s">
        <v>207</v>
      </c>
      <c r="L13" s="15"/>
    </row>
    <row r="14" spans="1:16" s="12" customFormat="1" ht="116.25" customHeight="1" x14ac:dyDescent="0.25">
      <c r="A14" s="13" t="s">
        <v>154</v>
      </c>
      <c r="B14" s="84" t="s">
        <v>214</v>
      </c>
      <c r="C14" s="73" t="str">
        <f t="shared" si="2"/>
        <v>Cuaderno de Estudio</v>
      </c>
      <c r="D14" s="14" t="s">
        <v>173</v>
      </c>
      <c r="E14" s="14" t="s">
        <v>149</v>
      </c>
      <c r="F14" s="14" t="str">
        <f t="shared" si="0"/>
        <v>CN_10_02_CO_IMG05_small</v>
      </c>
      <c r="G14" s="14" t="str">
        <f>IF(F14&lt;&gt;"",IF($G$4="Recurso",IF(LEFT($G$5,1)="M",VLOOKUP($G$5,'Definición técnica de imagenes'!$A$3:$G$17,5,FALSE),IF($G$5="F1",'Definición técnica de imagenes'!$E$15,'Definición técnica de imagenes'!$F$13)),'Definición técnica de imagenes'!$E$16),"")</f>
        <v>526 x 370 px</v>
      </c>
      <c r="H14" s="14" t="str">
        <f t="shared" si="1"/>
        <v>CN_10_02_CO_IMG05_zoom</v>
      </c>
      <c r="I14" s="14" t="str">
        <f>IF(OR(B14&lt;&gt;"",J14&lt;&gt;""),IF($G$4="Recurso",IF(LEFT($G$5,1)="M",IF(VLOOKUP($G$5,'Definición técnica de imagenes'!$A$3:$G$17,6,FALSE)=0,"",VLOOKUP($G$5,'Definición técnica de imagenes'!$A$3:$G$17,6,FALSE)),IF($G$5="F1","","")),'Definición técnica de imagenes'!$F$16),"")</f>
        <v>800 x 600 px</v>
      </c>
      <c r="J14" s="79" t="s">
        <v>178</v>
      </c>
      <c r="K14" s="81" t="s">
        <v>208</v>
      </c>
      <c r="L14" s="15"/>
    </row>
    <row r="15" spans="1:16" s="12" customFormat="1" ht="152.25" customHeight="1" x14ac:dyDescent="0.25">
      <c r="A15" s="75" t="s">
        <v>155</v>
      </c>
      <c r="B15" s="84" t="s">
        <v>215</v>
      </c>
      <c r="C15" s="73" t="str">
        <f t="shared" si="2"/>
        <v>Cuaderno de Estudio</v>
      </c>
      <c r="D15" s="14" t="s">
        <v>173</v>
      </c>
      <c r="E15" s="14" t="s">
        <v>149</v>
      </c>
      <c r="F15" s="14" t="str">
        <f t="shared" si="0"/>
        <v>CN_10_02_CO_IMG06_small</v>
      </c>
      <c r="G15" s="14" t="str">
        <f>IF(F15&lt;&gt;"",IF($G$4="Recurso",IF(LEFT($G$5,1)="M",VLOOKUP($G$5,'Definición técnica de imagenes'!$A$3:$G$17,5,FALSE),IF($G$5="F1",'Definición técnica de imagenes'!$E$15,'Definición técnica de imagenes'!$F$13)),'Definición técnica de imagenes'!$E$16),"")</f>
        <v>526 x 370 px</v>
      </c>
      <c r="H15" s="14" t="str">
        <f t="shared" si="1"/>
        <v>CN_10_02_CO_IMG06_zoom</v>
      </c>
      <c r="I15" s="14" t="str">
        <f>IF(OR(B15&lt;&gt;"",J15&lt;&gt;""),IF($G$4="Recurso",IF(LEFT($G$5,1)="M",IF(VLOOKUP($G$5,'Definición técnica de imagenes'!$A$3:$G$17,6,FALSE)=0,"",VLOOKUP($G$5,'Definición técnica de imagenes'!$A$3:$G$17,6,FALSE)),IF($G$5="F1","","")),'Definición técnica de imagenes'!$F$16),"")</f>
        <v>800 x 600 px</v>
      </c>
      <c r="J15" s="79" t="s">
        <v>181</v>
      </c>
      <c r="K15" s="81" t="s">
        <v>209</v>
      </c>
      <c r="L15" s="83"/>
    </row>
    <row r="16" spans="1:16" s="12" customFormat="1" ht="151.5" customHeight="1" x14ac:dyDescent="0.25">
      <c r="A16" s="75" t="s">
        <v>156</v>
      </c>
      <c r="B16" s="84" t="s">
        <v>184</v>
      </c>
      <c r="C16" s="73" t="str">
        <f t="shared" si="2"/>
        <v>Cuaderno de Estudio</v>
      </c>
      <c r="D16" s="14" t="s">
        <v>173</v>
      </c>
      <c r="E16" s="14" t="s">
        <v>149</v>
      </c>
      <c r="F16" s="14" t="str">
        <f t="shared" si="0"/>
        <v>CN_10_02_CO_IMG07_small</v>
      </c>
      <c r="G16" s="14" t="str">
        <f>IF(F16&lt;&gt;"",IF($G$4="Recurso",IF(LEFT($G$5,1)="M",VLOOKUP($G$5,'Definición técnica de imagenes'!$A$3:$G$17,5,FALSE),IF($G$5="F1",'Definición técnica de imagenes'!$E$15,'Definición técnica de imagenes'!$F$13)),'Definición técnica de imagenes'!$E$16),"")</f>
        <v>526 x 370 px</v>
      </c>
      <c r="H16" s="14" t="str">
        <f t="shared" si="1"/>
        <v>CN_10_02_CO_IMG07_zoom</v>
      </c>
      <c r="I16" s="14" t="str">
        <f>IF(OR(B16&lt;&gt;"",J16&lt;&gt;""),IF($G$4="Recurso",IF(LEFT($G$5,1)="M",IF(VLOOKUP($G$5,'Definición técnica de imagenes'!$A$3:$G$17,6,FALSE)=0,"",VLOOKUP($G$5,'Definición técnica de imagenes'!$A$3:$G$17,6,FALSE)),IF($G$5="F1","","")),'Definición técnica de imagenes'!$F$16),"")</f>
        <v>800 x 600 px</v>
      </c>
      <c r="J16" s="79" t="s">
        <v>182</v>
      </c>
      <c r="K16" s="81" t="s">
        <v>183</v>
      </c>
      <c r="L16" s="15"/>
    </row>
    <row r="17" spans="1:12" s="12" customFormat="1" ht="40.5" x14ac:dyDescent="0.25">
      <c r="A17" s="75" t="s">
        <v>157</v>
      </c>
      <c r="B17" s="76" t="s">
        <v>185</v>
      </c>
      <c r="C17" s="73" t="str">
        <f t="shared" si="2"/>
        <v>Cuaderno de Estudio</v>
      </c>
      <c r="D17" s="14" t="s">
        <v>173</v>
      </c>
      <c r="E17" s="14" t="s">
        <v>149</v>
      </c>
      <c r="F17" s="14" t="str">
        <f t="shared" si="0"/>
        <v>CN_10_02_CO_IMG08_small</v>
      </c>
      <c r="G17" s="14" t="str">
        <f>IF(F17&lt;&gt;"",IF($G$4="Recurso",IF(LEFT($G$5,1)="M",VLOOKUP($G$5,'Definición técnica de imagenes'!$A$3:$G$17,5,FALSE),IF($G$5="F1",'Definición técnica de imagenes'!$E$15,'Definición técnica de imagenes'!$F$13)),'Definición técnica de imagenes'!$E$16),"")</f>
        <v>526 x 370 px</v>
      </c>
      <c r="H17" s="14" t="str">
        <f t="shared" si="1"/>
        <v>CN_10_02_CO_IMG08_zoom</v>
      </c>
      <c r="I17" s="14" t="str">
        <f>IF(OR(B17&lt;&gt;"",J17&lt;&gt;""),IF($G$4="Recurso",IF(LEFT($G$5,1)="M",IF(VLOOKUP($G$5,'Definición técnica de imagenes'!$A$3:$G$17,6,FALSE)=0,"",VLOOKUP($G$5,'Definición técnica de imagenes'!$A$3:$G$17,6,FALSE)),IF($G$5="F1","","")),'Definición técnica de imagenes'!$F$16),"")</f>
        <v>800 x 600 px</v>
      </c>
      <c r="J17" s="79" t="s">
        <v>186</v>
      </c>
      <c r="K17" s="20"/>
      <c r="L17" s="15"/>
    </row>
    <row r="18" spans="1:12" s="12" customFormat="1" ht="153.75" customHeight="1" x14ac:dyDescent="0.25">
      <c r="A18" s="75" t="s">
        <v>158</v>
      </c>
      <c r="B18" s="84" t="s">
        <v>213</v>
      </c>
      <c r="C18" s="73" t="str">
        <f t="shared" si="2"/>
        <v>Cuaderno de Estudio</v>
      </c>
      <c r="D18" s="14" t="s">
        <v>173</v>
      </c>
      <c r="E18" s="14" t="s">
        <v>149</v>
      </c>
      <c r="F18" s="14" t="str">
        <f t="shared" si="0"/>
        <v>CN_10_02_CO_IMG09_small</v>
      </c>
      <c r="G18" s="14" t="str">
        <f>IF(F18&lt;&gt;"",IF($G$4="Recurso",IF(LEFT($G$5,1)="M",VLOOKUP($G$5,'Definición técnica de imagenes'!$A$3:$G$17,5,FALSE),IF($G$5="F1",'Definición técnica de imagenes'!$E$15,'Definición técnica de imagenes'!$F$13)),'Definición técnica de imagenes'!$E$16),"")</f>
        <v>526 x 370 px</v>
      </c>
      <c r="H18" s="14" t="str">
        <f t="shared" si="1"/>
        <v>CN_10_02_CO_IMG09_zoom</v>
      </c>
      <c r="I18" s="14" t="str">
        <f>IF(OR(B18&lt;&gt;"",J18&lt;&gt;""),IF($G$4="Recurso",IF(LEFT($G$5,1)="M",IF(VLOOKUP($G$5,'Definición técnica de imagenes'!$A$3:$G$17,6,FALSE)=0,"",VLOOKUP($G$5,'Definición técnica de imagenes'!$A$3:$G$17,6,FALSE)),IF($G$5="F1","","")),'Definición técnica de imagenes'!$F$16),"")</f>
        <v>800 x 600 px</v>
      </c>
      <c r="J18" s="79" t="s">
        <v>188</v>
      </c>
      <c r="K18" s="81" t="s">
        <v>210</v>
      </c>
      <c r="L18" s="83"/>
    </row>
    <row r="19" spans="1:12" s="12" customFormat="1" ht="172.5" customHeight="1" x14ac:dyDescent="0.25">
      <c r="A19" s="75" t="s">
        <v>159</v>
      </c>
      <c r="B19" s="84" t="s">
        <v>190</v>
      </c>
      <c r="C19" s="73" t="str">
        <f t="shared" si="2"/>
        <v>Cuaderno de Estudio</v>
      </c>
      <c r="D19" s="14" t="s">
        <v>173</v>
      </c>
      <c r="E19" s="14" t="s">
        <v>149</v>
      </c>
      <c r="F19" s="14" t="str">
        <f t="shared" si="0"/>
        <v>CN_10_02_CO_IMG10_small</v>
      </c>
      <c r="G19" s="14" t="str">
        <f>IF(F19&lt;&gt;"",IF($G$4="Recurso",IF(LEFT($G$5,1)="M",VLOOKUP($G$5,'Definición técnica de imagenes'!$A$3:$G$17,5,FALSE),IF($G$5="F1",'Definición técnica de imagenes'!$E$15,'Definición técnica de imagenes'!$F$13)),'Definición técnica de imagenes'!$E$16),"")</f>
        <v>526 x 370 px</v>
      </c>
      <c r="H19" s="14" t="str">
        <f t="shared" si="1"/>
        <v>CN_10_02_CO_IMG10_zoom</v>
      </c>
      <c r="I19" s="14" t="str">
        <f>IF(OR(B19&lt;&gt;"",J19&lt;&gt;""),IF($G$4="Recurso",IF(LEFT($G$5,1)="M",IF(VLOOKUP($G$5,'Definición técnica de imagenes'!$A$3:$G$17,6,FALSE)=0,"",VLOOKUP($G$5,'Definición técnica de imagenes'!$A$3:$G$17,6,FALSE)),IF($G$5="F1","","")),'Definición técnica de imagenes'!$F$16),"")</f>
        <v>800 x 600 px</v>
      </c>
      <c r="J19" s="79" t="s">
        <v>189</v>
      </c>
      <c r="K19" s="84" t="s">
        <v>211</v>
      </c>
      <c r="L19" s="15"/>
    </row>
    <row r="20" spans="1:12" s="12" customFormat="1" ht="126" customHeight="1" x14ac:dyDescent="0.25">
      <c r="A20" s="75" t="s">
        <v>160</v>
      </c>
      <c r="B20" s="84" t="s">
        <v>213</v>
      </c>
      <c r="C20" s="73" t="str">
        <f>IF(OR(B19&lt;&gt;"",J21&lt;&gt;""),IF($G$4="Recurso",CONCATENATE($G$4," ",$G$5),$G$4),"")</f>
        <v>Cuaderno de Estudio</v>
      </c>
      <c r="D20" s="14" t="s">
        <v>173</v>
      </c>
      <c r="E20" s="14" t="s">
        <v>149</v>
      </c>
      <c r="F20" s="14" t="str">
        <f t="shared" ref="F20:F24" si="3">IF(OR(B20&lt;&gt;"",J20&lt;&gt;""),CONCATENATE($C$7,"_",$A20,IF($G$4="Cuaderno de Estudio","_small",CONCATENATE(IF(I20="","","n"),IF(LEFT($G$5,1)="F",".jpg",".png")))),"")</f>
        <v>CN_10_02_CO_IMG11_small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CN_10_02_CO_IMG11_zoom</v>
      </c>
      <c r="I20" s="14" t="str">
        <f>IF(OR(B21&lt;&gt;"",J21&lt;&gt;""),IF($G$4="Recurso",IF(LEFT($G$5,1)="M",IF(VLOOKUP($G$5,'Definición técnica de imagenes'!$A$3:$G$17,6,FALSE)=0,"",VLOOKUP($G$5,'Definición técnica de imagenes'!$A$3:$G$17,6,FALSE)),IF($G$5="F1","","")),'Definición técnica de imagenes'!$F$16),"")</f>
        <v>800 x 600 px</v>
      </c>
      <c r="J20" s="86" t="s">
        <v>191</v>
      </c>
      <c r="K20" s="85" t="s">
        <v>200</v>
      </c>
      <c r="L20" s="15"/>
    </row>
    <row r="21" spans="1:12" s="12" customFormat="1" ht="27" x14ac:dyDescent="0.25">
      <c r="A21" s="75" t="s">
        <v>161</v>
      </c>
      <c r="B21" s="76" t="s">
        <v>193</v>
      </c>
      <c r="C21" s="73" t="str">
        <f>IF(OR(B21&lt;&gt;"",J22&lt;&gt;""),IF($G$4="Recurso",CONCATENATE($G$4," ",$G$5),$G$4),"")</f>
        <v>Cuaderno de Estudio</v>
      </c>
      <c r="D21" s="14" t="s">
        <v>151</v>
      </c>
      <c r="E21" s="14" t="s">
        <v>149</v>
      </c>
      <c r="F21" s="14" t="str">
        <f t="shared" si="3"/>
        <v>CN_10_02_CO_IMG12_small</v>
      </c>
      <c r="G21" s="14" t="str">
        <f>IF(F21&lt;&gt;"",IF($G$4="Recurso",IF(LEFT($G$5,1)="M",VLOOKUP($G$5,'Definición técnica de imagenes'!$A$3:$G$17,5,FALSE),IF($G$5="F1",'Definición técnica de imagenes'!$E$15,'Definición técnica de imagenes'!$F$13)),'Definición técnica de imagenes'!$E$16),"")</f>
        <v>526 x 370 px</v>
      </c>
      <c r="H21" s="14" t="str">
        <f>IF(AND(I21&lt;&gt;"",I21&lt;&gt;0),IF(OR(B21&lt;&gt;"",J21&lt;&gt;""),CONCATENATE($C$7,"_",$A21,IF($G$4="Cuaderno de Estudio","_zoom",CONCATENATE("a",IF(LEFT($G$5,1)="F",".jpg",".png")))),""),"")</f>
        <v>CN_10_02_CO_IMG12_zoom</v>
      </c>
      <c r="I21" s="14" t="str">
        <f>IF(OR(B22&lt;&gt;"",J22&lt;&gt;""),IF($G$4="Recurso",IF(LEFT($G$5,1)="M",IF(VLOOKUP($G$5,'Definición técnica de imagenes'!$A$3:$G$17,6,FALSE)=0,"",VLOOKUP($G$5,'Definición técnica de imagenes'!$A$3:$G$17,6,FALSE)),IF($G$5="F1","","")),'Definición técnica de imagenes'!$F$16),"")</f>
        <v>800 x 600 px</v>
      </c>
      <c r="J21" s="79" t="s">
        <v>192</v>
      </c>
      <c r="K21" s="19"/>
      <c r="L21" s="15"/>
    </row>
    <row r="22" spans="1:12" s="12" customFormat="1" ht="145.5" customHeight="1" x14ac:dyDescent="0.25">
      <c r="A22" s="75" t="s">
        <v>162</v>
      </c>
      <c r="B22" s="121">
        <v>397030705</v>
      </c>
      <c r="C22" s="73" t="str">
        <f>IF(OR(B22&lt;&gt;"",J23&lt;&gt;""),IF($G$4="Recurso",CONCATENATE($G$4," ",$G$5),$G$4),"")</f>
        <v>Cuaderno de Estudio</v>
      </c>
      <c r="D22" s="14" t="s">
        <v>151</v>
      </c>
      <c r="E22" s="14" t="s">
        <v>149</v>
      </c>
      <c r="F22" s="14" t="str">
        <f t="shared" si="3"/>
        <v>CN_10_02_CO_IMG13_small</v>
      </c>
      <c r="G22" s="14" t="str">
        <f>IF(F22&lt;&gt;"",IF($G$4="Recurso",IF(LEFT($G$5,1)="M",VLOOKUP($G$5,'Definición técnica de imagenes'!$A$3:$G$17,5,FALSE),IF($G$5="F1",'Definición técnica de imagenes'!$E$15,'Definición técnica de imagenes'!$F$13)),'Definición técnica de imagenes'!$E$16),"")</f>
        <v>526 x 370 px</v>
      </c>
      <c r="H22" s="14" t="str">
        <f>IF(AND(I22&lt;&gt;"",I22&lt;&gt;0),IF(OR(B22&lt;&gt;"",J22&lt;&gt;""),CONCATENATE($C$7,"_",$A22,IF($G$4="Cuaderno de Estudio","_zoom",CONCATENATE("a",IF(LEFT($G$5,1)="F",".jpg",".png")))),""),"")</f>
        <v>CN_10_02_CO_IMG13_zoom</v>
      </c>
      <c r="I22" s="14" t="str">
        <f>IF(OR(B23&lt;&gt;"",J23&lt;&gt;""),IF($G$4="Recurso",IF(LEFT($G$5,1)="M",IF(VLOOKUP($G$5,'Definición técnica de imagenes'!$A$3:$G$17,6,FALSE)=0,"",VLOOKUP($G$5,'Definición técnica de imagenes'!$A$3:$G$17,6,FALSE)),IF($G$5="F1","","")),'Definición técnica de imagenes'!$F$16),"")</f>
        <v>800 x 600 px</v>
      </c>
      <c r="J22" s="79" t="s">
        <v>195</v>
      </c>
      <c r="K22" s="19"/>
      <c r="L22" s="15"/>
    </row>
    <row r="23" spans="1:12" s="12" customFormat="1" ht="15.75" x14ac:dyDescent="0.25">
      <c r="A23" s="75" t="s">
        <v>163</v>
      </c>
      <c r="B23" s="76">
        <v>367884221</v>
      </c>
      <c r="C23" s="73" t="str">
        <f>IF(OR(B23&lt;&gt;"",J24&lt;&gt;""),IF($G$4="Recurso",CONCATENATE($G$4," ",$G$5),$G$4),"")</f>
        <v>Cuaderno de Estudio</v>
      </c>
      <c r="D23" s="14" t="s">
        <v>151</v>
      </c>
      <c r="E23" s="14" t="s">
        <v>149</v>
      </c>
      <c r="F23" s="14" t="str">
        <f t="shared" si="3"/>
        <v>CN_10_02_CO_IMG14_small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H24" si="4">IF(AND(I23&lt;&gt;"",I23&lt;&gt;0),IF(OR(B23&lt;&gt;"",J23&lt;&gt;""),CONCATENATE($C$7,"_",$A23,IF($G$4="Cuaderno de Estudio","_zoom",CONCATENATE("a",IF(LEFT($G$5,1)="F",".jpg",".png")))),""),"")</f>
        <v>CN_10_02_CO_IMG14_zoom</v>
      </c>
      <c r="I23" s="14" t="str">
        <f>IF(OR(B24&lt;&gt;"",J24&lt;&gt;""),IF($G$4="Recurso",IF(LEFT($G$5,1)="M",IF(VLOOKUP($G$5,'Definición técnica de imagenes'!$A$3:$G$17,6,FALSE)=0,"",VLOOKUP($G$5,'Definición técnica de imagenes'!$A$3:$G$17,6,FALSE)),IF($G$5="F1","","")),'Definición técnica de imagenes'!$F$16),"")</f>
        <v>800 x 600 px</v>
      </c>
      <c r="J23" s="79" t="s">
        <v>197</v>
      </c>
      <c r="K23" s="19"/>
      <c r="L23"/>
    </row>
    <row r="24" spans="1:12" s="12" customFormat="1" ht="132.75" customHeight="1" x14ac:dyDescent="0.25">
      <c r="A24" s="75" t="s">
        <v>164</v>
      </c>
      <c r="B24" s="84" t="s">
        <v>212</v>
      </c>
      <c r="C24" s="73" t="str">
        <f>IF(OR(B24&lt;&gt;"",J25&lt;&gt;""),IF($G$4="Recurso",CONCATENATE($G$4," ",$G$5),$G$4),"")</f>
        <v>Cuaderno de Estudio</v>
      </c>
      <c r="D24" s="14" t="s">
        <v>173</v>
      </c>
      <c r="E24" s="14" t="s">
        <v>149</v>
      </c>
      <c r="F24" s="14" t="str">
        <f t="shared" si="3"/>
        <v>CN_10_02_CO_IMG15_small</v>
      </c>
      <c r="G24" s="14" t="str">
        <f>IF(F24&lt;&gt;"",IF($G$4="Recurso",IF(LEFT($G$5,1)="M",VLOOKUP($G$5,'Definición técnica de imagenes'!$A$3:$G$17,5,FALSE),IF($G$5="F1",'Definición técnica de imagenes'!$E$15,'Definición técnica de imagenes'!$F$13)),'Definición técnica de imagenes'!$E$16),"")</f>
        <v>526 x 370 px</v>
      </c>
      <c r="H24" s="74" t="s">
        <v>216</v>
      </c>
      <c r="I24" s="14" t="s">
        <v>123</v>
      </c>
      <c r="J24" s="79" t="s">
        <v>198</v>
      </c>
      <c r="K24" s="84" t="s">
        <v>201</v>
      </c>
      <c r="L24" s="15"/>
    </row>
    <row r="25" spans="1:12" s="12" customFormat="1" x14ac:dyDescent="0.25">
      <c r="A25" s="13"/>
      <c r="B25" s="27"/>
      <c r="C25" s="27"/>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9"/>
      <c r="K25" s="19"/>
      <c r="L25" s="15"/>
    </row>
    <row r="26" spans="1:12" s="12" customFormat="1" x14ac:dyDescent="0.25">
      <c r="A26" s="13"/>
      <c r="B26" s="27"/>
      <c r="C26" s="27"/>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9"/>
      <c r="K26" s="19"/>
      <c r="L26" s="15"/>
    </row>
    <row r="27" spans="1:12" s="12" customFormat="1" x14ac:dyDescent="0.25">
      <c r="A27" s="13"/>
      <c r="B27" s="27"/>
      <c r="C27" s="27"/>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c r="L27" s="15"/>
    </row>
    <row r="28" spans="1:12" s="12" customFormat="1" x14ac:dyDescent="0.25">
      <c r="A28" s="13"/>
      <c r="B28" s="27"/>
      <c r="C28" s="27"/>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c r="L28" s="15"/>
    </row>
    <row r="29" spans="1:12" s="12" customFormat="1" x14ac:dyDescent="0.25">
      <c r="A29" s="13"/>
      <c r="B29" s="27"/>
      <c r="C29" s="27"/>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c r="L29" s="15"/>
    </row>
    <row r="30" spans="1:12" s="12" customFormat="1" x14ac:dyDescent="0.25">
      <c r="A30" s="13"/>
      <c r="B30" s="26"/>
      <c r="C30" s="26"/>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4"/>
      <c r="K30" s="15"/>
      <c r="L30" s="15"/>
    </row>
    <row r="31" spans="1:12" s="12" customFormat="1" x14ac:dyDescent="0.25">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4"/>
      <c r="K31" s="15"/>
      <c r="L31" s="15"/>
    </row>
    <row r="32" spans="1:12" s="12" customFormat="1" x14ac:dyDescent="0.25">
      <c r="A32" s="13"/>
      <c r="B32" s="26"/>
      <c r="C32" s="26"/>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21"/>
      <c r="K32" s="15"/>
      <c r="L32" s="15"/>
    </row>
    <row r="33" spans="1:12" s="12" customFormat="1" x14ac:dyDescent="0.25">
      <c r="A33" s="13"/>
      <c r="B33" s="29"/>
      <c r="C33" s="29"/>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22"/>
      <c r="K33" s="15"/>
      <c r="L33" s="15"/>
    </row>
    <row r="34" spans="1:12" s="12" customFormat="1" x14ac:dyDescent="0.25">
      <c r="A34" s="13"/>
      <c r="B34" s="26"/>
      <c r="C34" s="26"/>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4"/>
      <c r="K34" s="15"/>
      <c r="L34" s="15"/>
    </row>
    <row r="35" spans="1:12" s="12" customFormat="1" x14ac:dyDescent="0.25">
      <c r="A35" s="13"/>
      <c r="B35" s="26"/>
      <c r="C35" s="26"/>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c r="L35" s="15"/>
    </row>
    <row r="36" spans="1:12" s="12" customFormat="1" x14ac:dyDescent="0.25">
      <c r="A36" s="13"/>
      <c r="B36" s="26"/>
      <c r="C36" s="26"/>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c r="L36" s="15"/>
    </row>
    <row r="37" spans="1:12" s="12" customFormat="1" x14ac:dyDescent="0.25">
      <c r="A37" s="13"/>
      <c r="B37" s="26"/>
      <c r="C37" s="26"/>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14"/>
      <c r="K37" s="15"/>
      <c r="L37" s="15"/>
    </row>
    <row r="38" spans="1:12" s="12" customFormat="1" x14ac:dyDescent="0.25">
      <c r="A38" s="13"/>
      <c r="B38" s="26"/>
      <c r="C38" s="26"/>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14"/>
      <c r="K38" s="15"/>
      <c r="L38" s="15"/>
    </row>
    <row r="39" spans="1:12" s="12" customFormat="1" x14ac:dyDescent="0.25">
      <c r="A39" s="13"/>
      <c r="B39" s="26"/>
      <c r="C39" s="26"/>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c r="L39" s="15"/>
    </row>
    <row r="40" spans="1:12" s="12" customFormat="1" x14ac:dyDescent="0.25">
      <c r="A40" s="13"/>
      <c r="B40" s="26"/>
      <c r="C40" s="26"/>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c r="L40" s="15"/>
    </row>
    <row r="41" spans="1:12" s="12" customFormat="1" x14ac:dyDescent="0.25">
      <c r="A41" s="13"/>
      <c r="B41" s="26"/>
      <c r="C41" s="26"/>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c r="L41" s="15"/>
    </row>
    <row r="42" spans="1:12" s="12" customFormat="1" x14ac:dyDescent="0.25">
      <c r="A42" s="13"/>
      <c r="B42" s="26"/>
      <c r="C42" s="26"/>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c r="L42" s="15"/>
    </row>
    <row r="43" spans="1:12" s="12" customFormat="1" x14ac:dyDescent="0.25">
      <c r="A43" s="13"/>
      <c r="B43" s="26"/>
      <c r="C43" s="26"/>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c r="L43" s="15"/>
    </row>
    <row r="44" spans="1:12" s="12" customFormat="1" x14ac:dyDescent="0.25">
      <c r="A44" s="13"/>
      <c r="B44" s="26"/>
      <c r="C44" s="26"/>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c r="L44" s="15"/>
    </row>
    <row r="45" spans="1:12" s="12" customFormat="1" x14ac:dyDescent="0.25">
      <c r="A45" s="13"/>
      <c r="B45" s="26"/>
      <c r="C45" s="26"/>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c r="L45" s="15"/>
    </row>
    <row r="46" spans="1:12" s="12" customFormat="1" x14ac:dyDescent="0.25">
      <c r="A46" s="13"/>
      <c r="B46" s="26"/>
      <c r="C46" s="26"/>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c r="L46" s="15"/>
    </row>
    <row r="47" spans="1:12" s="12" customFormat="1" x14ac:dyDescent="0.25">
      <c r="A47" s="13"/>
      <c r="B47" s="26"/>
      <c r="C47" s="26"/>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c r="L47" s="15"/>
    </row>
    <row r="48" spans="1:12" s="12" customFormat="1" x14ac:dyDescent="0.25">
      <c r="A48" s="13"/>
      <c r="B48" s="26"/>
      <c r="C48" s="26"/>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c r="L48" s="15"/>
    </row>
    <row r="49" spans="1:12" s="12" customFormat="1" x14ac:dyDescent="0.25">
      <c r="A49" s="13"/>
      <c r="B49" s="26"/>
      <c r="C49" s="26"/>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c r="L49" s="15"/>
    </row>
    <row r="50" spans="1:12" s="12" customFormat="1" x14ac:dyDescent="0.25">
      <c r="A50" s="13"/>
      <c r="B50" s="26"/>
      <c r="C50" s="26"/>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c r="L50" s="15"/>
    </row>
    <row r="51" spans="1:12" s="12" customFormat="1" x14ac:dyDescent="0.25">
      <c r="A51" s="13"/>
      <c r="B51" s="26"/>
      <c r="C51" s="26"/>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c r="L51" s="15"/>
    </row>
    <row r="52" spans="1:12" s="12" customFormat="1" x14ac:dyDescent="0.25">
      <c r="A52" s="13"/>
      <c r="B52" s="26"/>
      <c r="C52" s="26"/>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c r="L52" s="15"/>
    </row>
    <row r="53" spans="1:12" s="12" customFormat="1" x14ac:dyDescent="0.25">
      <c r="A53" s="13"/>
      <c r="B53" s="26"/>
      <c r="C53" s="26"/>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c r="L53" s="15"/>
    </row>
    <row r="54" spans="1:12" s="12" customFormat="1" x14ac:dyDescent="0.25">
      <c r="A54" s="13"/>
      <c r="B54" s="26"/>
      <c r="C54" s="26"/>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c r="L54" s="15"/>
    </row>
    <row r="55" spans="1:12" s="12" customFormat="1" x14ac:dyDescent="0.25">
      <c r="A55" s="13"/>
      <c r="B55" s="26"/>
      <c r="C55" s="26"/>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c r="L55" s="15"/>
    </row>
    <row r="56" spans="1:12" s="12" customFormat="1" x14ac:dyDescent="0.25">
      <c r="A56" s="13"/>
      <c r="B56" s="26"/>
      <c r="C56" s="26"/>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c r="L56" s="15"/>
    </row>
    <row r="57" spans="1:12" s="12" customFormat="1" x14ac:dyDescent="0.25">
      <c r="A57" s="13"/>
      <c r="B57" s="13"/>
      <c r="C57" s="13"/>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c r="L57" s="15"/>
    </row>
    <row r="58" spans="1:12" s="12" customFormat="1" x14ac:dyDescent="0.25">
      <c r="A58" s="13"/>
      <c r="B58" s="13"/>
      <c r="C58" s="13"/>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c r="L58" s="15"/>
    </row>
    <row r="59" spans="1:12" s="12" customFormat="1" x14ac:dyDescent="0.25">
      <c r="A59" s="13"/>
      <c r="B59" s="13"/>
      <c r="C59" s="13"/>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c r="L59" s="15"/>
    </row>
    <row r="60" spans="1:12" s="12" customFormat="1" x14ac:dyDescent="0.25">
      <c r="A60" s="13"/>
      <c r="B60" s="13"/>
      <c r="C60" s="13"/>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c r="L60" s="15"/>
    </row>
    <row r="61" spans="1:12" s="12" customFormat="1" x14ac:dyDescent="0.25">
      <c r="A61" s="13"/>
      <c r="B61" s="13"/>
      <c r="C61" s="13"/>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c r="L61" s="15"/>
    </row>
    <row r="62" spans="1:12"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c r="L62" s="15"/>
    </row>
    <row r="63" spans="1:12"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c r="L63" s="15"/>
    </row>
    <row r="64" spans="1:12"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c r="L64" s="15"/>
    </row>
    <row r="65" spans="1:12"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c r="L65" s="15"/>
    </row>
    <row r="66" spans="1:12"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c r="L66" s="15"/>
    </row>
    <row r="67" spans="1:12"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c r="L67" s="15"/>
    </row>
    <row r="68" spans="1:12"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c r="L68" s="15"/>
    </row>
    <row r="69" spans="1:12"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c r="L69" s="15"/>
    </row>
    <row r="70" spans="1:12" s="12" customFormat="1" x14ac:dyDescent="0.25">
      <c r="A70" s="13"/>
      <c r="B70" s="13"/>
      <c r="C70" s="13"/>
      <c r="D70" s="14"/>
      <c r="E70" s="14"/>
      <c r="F70" s="14" t="str">
        <f t="shared" ref="F70:F103" si="5">IF(OR(B70&lt;&gt;"",J70&lt;&gt;""),CONCATENATE($C$7,"_",$A70,IF($G$4="Cuaderno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ref="H70:H103" si="6">IF(AND(I70&lt;&gt;"",I70&lt;&gt;0),IF(OR(B70&lt;&gt;"",J70&lt;&gt;""),CONCATENATE($C$7,"_",$A70,IF($G$4="Cuaderno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c r="L70" s="15"/>
    </row>
    <row r="71" spans="1:12"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c r="L71" s="15"/>
    </row>
    <row r="72" spans="1:12"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c r="L72" s="15"/>
    </row>
    <row r="73" spans="1:12"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c r="L73" s="15"/>
    </row>
    <row r="74" spans="1:12"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c r="L74" s="15"/>
    </row>
    <row r="75" spans="1:12" s="12" customFormat="1" x14ac:dyDescent="0.25">
      <c r="A75" s="13"/>
      <c r="B75" s="13"/>
      <c r="C75" s="13"/>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c r="L75" s="15"/>
    </row>
    <row r="76" spans="1:12"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c r="L76" s="15"/>
    </row>
    <row r="77" spans="1:12"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c r="L77" s="15"/>
    </row>
    <row r="78" spans="1:12"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c r="L78" s="15"/>
    </row>
    <row r="79" spans="1:12"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c r="L79" s="15"/>
    </row>
    <row r="80" spans="1:12"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c r="L80" s="15"/>
    </row>
    <row r="81" spans="1:12"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c r="L81" s="15"/>
    </row>
    <row r="82" spans="1:12"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c r="L82" s="15"/>
    </row>
    <row r="83" spans="1:12"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c r="L83" s="15"/>
    </row>
    <row r="84" spans="1:12"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c r="L84" s="15"/>
    </row>
    <row r="85" spans="1:12"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c r="L85" s="15"/>
    </row>
    <row r="86" spans="1:12"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c r="L86" s="15"/>
    </row>
    <row r="87" spans="1:12"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c r="L87" s="15"/>
    </row>
    <row r="88" spans="1:12"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c r="L88" s="15"/>
    </row>
    <row r="89" spans="1:12"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c r="L89" s="15"/>
    </row>
    <row r="90" spans="1:12"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c r="L90" s="15"/>
    </row>
    <row r="91" spans="1:12"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c r="L91" s="15"/>
    </row>
    <row r="92" spans="1:12"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c r="L92" s="15"/>
    </row>
    <row r="93" spans="1:12"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c r="L93" s="15"/>
    </row>
    <row r="94" spans="1:12"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c r="L94" s="15"/>
    </row>
    <row r="95" spans="1:12"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c r="L95" s="15"/>
    </row>
    <row r="96" spans="1:12"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c r="L96" s="15"/>
    </row>
    <row r="97" spans="1:12"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c r="L97" s="15"/>
    </row>
    <row r="98" spans="1:12"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c r="L98" s="15"/>
    </row>
    <row r="99" spans="1:12"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c r="L99" s="15"/>
    </row>
    <row r="100" spans="1:12"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c r="L100" s="15"/>
    </row>
    <row r="101" spans="1:12"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c r="L101" s="15"/>
    </row>
    <row r="102" spans="1:12"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c r="L102" s="15"/>
    </row>
    <row r="103" spans="1:12"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c r="L10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hyperlinks>
    <hyperlink ref="B21" r:id="rId1"/>
    <hyperlink ref="B22" r:id="rId2" display="http://upload.wikimedia.org/wikipedia/en/1/1a/Bill's_Bungy_Jump.jpg"/>
    <hyperlink ref="B23" r:id="rId3" display="http://upload.wikimedia.org/wikipedia/commons/8/8f/5_ball_juggling.jpg"/>
  </hyperlinks>
  <pageMargins left="0.75" right="0.75" top="1" bottom="1" header="0.5" footer="0.5"/>
  <pageSetup orientation="portrait" horizontalDpi="4294967292" verticalDpi="4294967292" r:id="rId4"/>
  <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8" sqref="D18:F18"/>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103" t="s">
        <v>38</v>
      </c>
      <c r="B1" s="104"/>
      <c r="C1" s="104"/>
      <c r="D1" s="104"/>
      <c r="E1" s="104"/>
      <c r="F1" s="105"/>
    </row>
    <row r="2" spans="1:11" x14ac:dyDescent="0.25">
      <c r="A2" s="39" t="s">
        <v>42</v>
      </c>
      <c r="B2" s="40"/>
      <c r="C2" s="106" t="s">
        <v>13</v>
      </c>
      <c r="D2" s="107"/>
      <c r="E2" s="108"/>
      <c r="F2" s="41"/>
    </row>
    <row r="3" spans="1:11" ht="63" x14ac:dyDescent="0.25">
      <c r="A3" s="42" t="s">
        <v>43</v>
      </c>
      <c r="B3" s="40"/>
      <c r="C3" s="112" t="s">
        <v>14</v>
      </c>
      <c r="D3" s="113"/>
      <c r="E3" s="114"/>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15" t="str">
        <f>CONCATENATE(H21,"_",I21,"_",J21,"_CO")</f>
        <v>CN_10_02_CO</v>
      </c>
      <c r="E5" s="116"/>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101" t="str">
        <f>CONCATENATE("SolicitudGrafica_",D5,".xls")</f>
        <v>SolicitudGrafica_CN_10_02_CO.xls</v>
      </c>
      <c r="E7" s="101"/>
      <c r="F7" s="102"/>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103" t="s">
        <v>41</v>
      </c>
      <c r="B13" s="104"/>
      <c r="C13" s="104"/>
      <c r="D13" s="104"/>
      <c r="E13" s="104"/>
      <c r="F13" s="105"/>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106" t="s">
        <v>49</v>
      </c>
      <c r="D15" s="107"/>
      <c r="E15" s="107"/>
      <c r="F15" s="108"/>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09" t="str">
        <f>CONCATENATE(H21,"_",I21,"_",J21,"_",K45)</f>
        <v>CN_10_02_REC10</v>
      </c>
      <c r="E17" s="110"/>
      <c r="F17" s="111"/>
      <c r="J17" s="31">
        <v>14</v>
      </c>
      <c r="K17" s="31">
        <v>14</v>
      </c>
    </row>
    <row r="18" spans="1:11" ht="79.5" thickBot="1" x14ac:dyDescent="0.3">
      <c r="A18" s="42" t="s">
        <v>48</v>
      </c>
      <c r="B18" s="40"/>
      <c r="C18" s="71" t="s">
        <v>128</v>
      </c>
      <c r="D18" s="101" t="str">
        <f>CONCATENATE("SolicitudGrafica_",D17,".xls")</f>
        <v>SolicitudGrafica_CN_10_02_REC10.xls</v>
      </c>
      <c r="E18" s="101"/>
      <c r="F18" s="102"/>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2</v>
      </c>
      <c r="I20" s="31">
        <v>8</v>
      </c>
      <c r="J20" s="31">
        <v>2</v>
      </c>
      <c r="K20" s="31">
        <v>17</v>
      </c>
    </row>
    <row r="21" spans="1:11" x14ac:dyDescent="0.25">
      <c r="H21" s="31" t="str">
        <f>IF(INDEX(H4:H7,H20)=H4,"MA",IF(INDEX(H4:H7,H20)=H5,"CN",IF(INDEX(H4:H7,H20)=H6,"CS",IF(INDEX(H4:H7,H20)=H7,"LE"))))</f>
        <v>CN</v>
      </c>
      <c r="I21" s="31" t="str">
        <f>CONCATENATE(IF((I20+2)&lt;10,"0",""),I20+2)</f>
        <v>10</v>
      </c>
      <c r="J21" s="31" t="str">
        <f>CONCATENATE(IF(J20&lt;10,"0",""),J20)</f>
        <v>02</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4" activePane="bottomLeft" state="frozen"/>
      <selection pane="bottomLeft" activeCell="A16" sqref="A1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17" t="s">
        <v>56</v>
      </c>
      <c r="B1" s="117" t="s">
        <v>63</v>
      </c>
      <c r="C1" s="117" t="s">
        <v>64</v>
      </c>
      <c r="D1" s="117" t="s">
        <v>5</v>
      </c>
      <c r="E1" s="117" t="s">
        <v>65</v>
      </c>
      <c r="F1" s="117" t="s">
        <v>66</v>
      </c>
      <c r="G1" s="117" t="s">
        <v>67</v>
      </c>
      <c r="H1" s="118" t="s">
        <v>68</v>
      </c>
      <c r="I1" s="118"/>
      <c r="J1" s="118"/>
    </row>
    <row r="2" spans="1:11" x14ac:dyDescent="0.25">
      <c r="A2" s="117"/>
      <c r="B2" s="117"/>
      <c r="C2" s="117"/>
      <c r="D2" s="117"/>
      <c r="E2" s="117"/>
      <c r="F2" s="117"/>
      <c r="G2" s="117"/>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2016-05-04T17:20:42Z</dcterms:modified>
</cp:coreProperties>
</file>