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Magda\Desktop\2015\PLANETA\REC_CN_09_02_CO\"/>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19200" windowHeight="8955"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52511"/>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c r="F11" i="1" s="1"/>
  <c r="G11" i="1" s="1"/>
  <c r="I12" i="1"/>
  <c r="H12" i="1" s="1"/>
  <c r="I13" i="1"/>
  <c r="I14" i="1"/>
  <c r="I15" i="1"/>
  <c r="I16" i="1"/>
  <c r="I17" i="1"/>
  <c r="I18" i="1"/>
  <c r="I19" i="1"/>
  <c r="I20" i="1"/>
  <c r="I21" i="1"/>
  <c r="I22" i="1"/>
  <c r="H22" i="1" s="1"/>
  <c r="I23" i="1"/>
  <c r="H23" i="1" s="1"/>
  <c r="I24" i="1"/>
  <c r="H24" i="1" s="1"/>
  <c r="I25" i="1"/>
  <c r="I26" i="1"/>
  <c r="H26" i="1" s="1"/>
  <c r="I27" i="1"/>
  <c r="H27" i="1" s="1"/>
  <c r="I28" i="1"/>
  <c r="H28" i="1" s="1"/>
  <c r="I29" i="1"/>
  <c r="I30" i="1"/>
  <c r="H30" i="1" s="1"/>
  <c r="I31" i="1"/>
  <c r="H31" i="1" s="1"/>
  <c r="I32" i="1"/>
  <c r="H32" i="1" s="1"/>
  <c r="I33" i="1"/>
  <c r="I34" i="1"/>
  <c r="H34" i="1" s="1"/>
  <c r="I35" i="1"/>
  <c r="H35" i="1" s="1"/>
  <c r="I36" i="1"/>
  <c r="H36" i="1" s="1"/>
  <c r="I37" i="1"/>
  <c r="I38" i="1"/>
  <c r="H38" i="1" s="1"/>
  <c r="I39" i="1"/>
  <c r="H39" i="1" s="1"/>
  <c r="I40" i="1"/>
  <c r="H40" i="1" s="1"/>
  <c r="I41" i="1"/>
  <c r="I42" i="1"/>
  <c r="H42" i="1" s="1"/>
  <c r="I43" i="1"/>
  <c r="H43" i="1" s="1"/>
  <c r="I44" i="1"/>
  <c r="H44" i="1" s="1"/>
  <c r="I45" i="1"/>
  <c r="I46" i="1"/>
  <c r="H46" i="1" s="1"/>
  <c r="I47" i="1"/>
  <c r="H47" i="1" s="1"/>
  <c r="I48" i="1"/>
  <c r="H48" i="1" s="1"/>
  <c r="I49" i="1"/>
  <c r="I50" i="1"/>
  <c r="H50" i="1" s="1"/>
  <c r="I51" i="1"/>
  <c r="H51" i="1" s="1"/>
  <c r="I52" i="1"/>
  <c r="H52" i="1" s="1"/>
  <c r="I53" i="1"/>
  <c r="F53" i="1"/>
  <c r="G53" i="1"/>
  <c r="I54" i="1"/>
  <c r="H54" i="1" s="1"/>
  <c r="F54" i="1"/>
  <c r="G54" i="1"/>
  <c r="I55" i="1"/>
  <c r="H55" i="1" s="1"/>
  <c r="I56" i="1"/>
  <c r="H56" i="1" s="1"/>
  <c r="F56" i="1"/>
  <c r="G56" i="1"/>
  <c r="I57" i="1"/>
  <c r="H57" i="1" s="1"/>
  <c r="I58" i="1"/>
  <c r="H58" i="1" s="1"/>
  <c r="F58" i="1"/>
  <c r="G58" i="1"/>
  <c r="I59" i="1"/>
  <c r="H59" i="1" s="1"/>
  <c r="I60" i="1"/>
  <c r="H60" i="1" s="1"/>
  <c r="F60" i="1"/>
  <c r="G60" i="1" s="1"/>
  <c r="I61" i="1"/>
  <c r="H61" i="1" s="1"/>
  <c r="I62" i="1"/>
  <c r="H62" i="1" s="1"/>
  <c r="F62" i="1"/>
  <c r="G62" i="1" s="1"/>
  <c r="F63" i="1"/>
  <c r="G63" i="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F61" i="1"/>
  <c r="G61" i="1" s="1"/>
  <c r="F59" i="1"/>
  <c r="G59" i="1" s="1"/>
  <c r="F57" i="1"/>
  <c r="G57" i="1" s="1"/>
  <c r="F55" i="1"/>
  <c r="G55" i="1" s="1"/>
  <c r="H53" i="1"/>
  <c r="F52" i="1"/>
  <c r="G52" i="1" s="1"/>
  <c r="F51" i="1"/>
  <c r="G51" i="1" s="1"/>
  <c r="F50" i="1"/>
  <c r="G50" i="1" s="1"/>
  <c r="F49" i="1"/>
  <c r="G49" i="1" s="1"/>
  <c r="H49" i="1"/>
  <c r="F48" i="1"/>
  <c r="G48" i="1" s="1"/>
  <c r="F47" i="1"/>
  <c r="G47" i="1" s="1"/>
  <c r="F46" i="1"/>
  <c r="G46" i="1" s="1"/>
  <c r="F45" i="1"/>
  <c r="G45" i="1"/>
  <c r="H45" i="1"/>
  <c r="F44" i="1"/>
  <c r="G44" i="1" s="1"/>
  <c r="F43" i="1"/>
  <c r="G43" i="1" s="1"/>
  <c r="F42" i="1"/>
  <c r="G42" i="1" s="1"/>
  <c r="F41" i="1"/>
  <c r="G41" i="1" s="1"/>
  <c r="H41" i="1"/>
  <c r="F40" i="1"/>
  <c r="G40" i="1" s="1"/>
  <c r="F39" i="1"/>
  <c r="G39" i="1" s="1"/>
  <c r="F38" i="1"/>
  <c r="G38" i="1" s="1"/>
  <c r="F37" i="1"/>
  <c r="G37" i="1" s="1"/>
  <c r="H37" i="1"/>
  <c r="F36" i="1"/>
  <c r="G36" i="1" s="1"/>
  <c r="F35" i="1"/>
  <c r="G35" i="1" s="1"/>
  <c r="F34" i="1"/>
  <c r="G34" i="1" s="1"/>
  <c r="F33" i="1"/>
  <c r="G33" i="1" s="1"/>
  <c r="H33" i="1"/>
  <c r="F32" i="1"/>
  <c r="G32" i="1" s="1"/>
  <c r="F31" i="1"/>
  <c r="G31" i="1" s="1"/>
  <c r="F30" i="1"/>
  <c r="G30" i="1"/>
  <c r="F29" i="1"/>
  <c r="G29" i="1" s="1"/>
  <c r="H29" i="1"/>
  <c r="F28" i="1"/>
  <c r="G28" i="1" s="1"/>
  <c r="F27" i="1"/>
  <c r="G27" i="1" s="1"/>
  <c r="F26" i="1"/>
  <c r="G26" i="1" s="1"/>
  <c r="F25" i="1"/>
  <c r="G25" i="1" s="1"/>
  <c r="H25" i="1"/>
  <c r="F24" i="1"/>
  <c r="G24" i="1" s="1"/>
  <c r="F23" i="1"/>
  <c r="G23" i="1" s="1"/>
  <c r="F22" i="1"/>
  <c r="G22" i="1" s="1"/>
  <c r="F21" i="1"/>
  <c r="G21" i="1" s="1"/>
  <c r="H21" i="1"/>
  <c r="K45" i="2"/>
  <c r="J21" i="2"/>
  <c r="D5" i="2" s="1"/>
  <c r="D7" i="2" s="1"/>
  <c r="I21" i="2"/>
  <c r="H21" i="2"/>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A11" i="1"/>
  <c r="A12" i="1"/>
  <c r="F12" i="1" s="1"/>
  <c r="G12" i="1" s="1"/>
  <c r="I10" i="1"/>
  <c r="H10" i="1" s="1"/>
  <c r="C10" i="1"/>
  <c r="A10" i="1"/>
  <c r="M8" i="1"/>
  <c r="M7" i="1"/>
  <c r="M6" i="1"/>
  <c r="M5" i="1"/>
  <c r="F5" i="1"/>
  <c r="M4" i="1"/>
  <c r="M3" i="1"/>
  <c r="M2" i="1"/>
  <c r="M1" i="1"/>
  <c r="E9"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H11" i="1" l="1"/>
  <c r="F10" i="1"/>
  <c r="G10" i="1" s="1"/>
  <c r="D17" i="2"/>
  <c r="D18" i="2" s="1"/>
  <c r="A13" i="1"/>
  <c r="A14" i="1" l="1"/>
  <c r="F13" i="1"/>
  <c r="G13" i="1" s="1"/>
  <c r="H13" i="1"/>
  <c r="A15" i="1" l="1"/>
  <c r="F14" i="1"/>
  <c r="G14" i="1" s="1"/>
  <c r="H14" i="1"/>
  <c r="A16" i="1" l="1"/>
  <c r="F15" i="1"/>
  <c r="G15" i="1" s="1"/>
  <c r="H15" i="1"/>
  <c r="F16" i="1" l="1"/>
  <c r="G16" i="1" s="1"/>
  <c r="A17" i="1"/>
  <c r="H16" i="1"/>
  <c r="H17" i="1" l="1"/>
  <c r="F17" i="1"/>
  <c r="G17" i="1" s="1"/>
  <c r="A18" i="1"/>
  <c r="H18" i="1" l="1"/>
  <c r="F18" i="1"/>
  <c r="G18" i="1" s="1"/>
  <c r="A19" i="1"/>
  <c r="A20" i="1" l="1"/>
  <c r="F19" i="1"/>
  <c r="G19" i="1" s="1"/>
  <c r="H19" i="1"/>
  <c r="H20" i="1" l="1"/>
  <c r="F20" i="1"/>
  <c r="G20" i="1" s="1"/>
</calcChain>
</file>

<file path=xl/sharedStrings.xml><?xml version="1.0" encoding="utf-8"?>
<sst xmlns="http://schemas.openxmlformats.org/spreadsheetml/2006/main" count="403" uniqueCount="208">
  <si>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</si>
  <si>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</si>
  <si>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</si>
  <si>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</si>
  <si>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</si>
  <si>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</si>
  <si>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</si>
  <si>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</si>
  <si>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</si>
  <si>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</si>
  <si>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</si>
  <si>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</si>
  <si>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</si>
  <si>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</si>
  <si>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</si>
  <si>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</si>
  <si>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</si>
  <si>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</si>
  <si>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</si>
  <si>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</si>
  <si>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</si>
  <si>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</si>
  <si>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</si>
  <si>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</si>
  <si>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</si>
  <si>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</si>
  <si>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</si>
  <si>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</si>
  <si>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</si>
  <si>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</si>
  <si>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</si>
  <si>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</si>
  <si>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</si>
  <si>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</si>
  <si>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</si>
  <si>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</si>
  <si>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</si>
  <si>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</si>
  <si>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</si>
  <si>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</si>
  <si>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</si>
  <si>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</si>
  <si>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</si>
  <si>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</si>
  <si>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</si>
  <si>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</si>
  <si>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</si>
  <si>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</si>
  <si>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</si>
  <si>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</si>
  <si>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</si>
  <si>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</si>
  <si>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</si>
  <si>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</si>
  <si>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</si>
  <si>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</si>
  <si>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</si>
  <si>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</si>
  <si>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</si>
  <si>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</si>
  <si>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</si>
  <si>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</si>
  <si>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</si>
  <si>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</si>
  <si>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</si>
  <si>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</si>
  <si>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</si>
  <si>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</si>
  <si>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</si>
  <si>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</si>
  <si>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</si>
  <si>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</si>
  <si>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</si>
  <si>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</si>
  <si>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</si>
  <si>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</si>
  <si>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</si>
  <si>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</si>
  <si>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</si>
  <si>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</si>
  <si>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</si>
  <si>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</si>
  <si>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</si>
  <si>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</si>
  <si>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</si>
  <si>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</si>
  <si>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</si>
  <si>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</si>
  <si>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</si>
  <si>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</si>
  <si>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</si>
  <si>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</si>
  <si>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</si>
  <si>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</si>
  <si>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</si>
  <si>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</si>
  <si>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</si>
  <si>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</si>
  <si>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</si>
  <si>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</si>
  <si>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</si>
  <si>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</si>
  <si>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</si>
  <si>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</si>
  <si>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</si>
  <si>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</si>
  <si>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</si>
  <si>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</si>
  <si>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</si>
  <si>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</si>
  <si>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</si>
  <si>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</si>
  <si>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</si>
  <si>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</si>
  <si>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</si>
  <si>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</si>
  <si>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</si>
  <si>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</si>
  <si>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</si>
  <si>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</si>
  <si>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</si>
  <si>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</si>
  <si>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</si>
  <si>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</si>
  <si>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</si>
  <si>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</si>
  <si>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</si>
  <si>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</si>
  <si>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</si>
  <si>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</si>
  <si>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</si>
  <si>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</si>
  <si>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</si>
  <si>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</si>
  <si>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</si>
  <si>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</si>
  <si>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</si>
  <si>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</si>
  <si>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</si>
  <si>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</si>
  <si>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</si>
  <si>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</si>
  <si>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</si>
  <si>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</si>
  <si>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</si>
  <si>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</si>
  <si>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</si>
  <si>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</si>
  <si>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</si>
  <si>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</si>
  <si>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</si>
  <si>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</si>
  <si>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</si>
  <si>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</si>
  <si>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</si>
  <si>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</si>
  <si>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</si>
  <si>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</si>
  <si>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</si>
  <si>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</si>
  <si>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</si>
  <si>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</si>
  <si>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</si>
  <si>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</si>
  <si>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</si>
  <si>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</si>
  <si>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</si>
  <si>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</si>
  <si>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</si>
  <si>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</si>
  <si>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</si>
  <si>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</si>
  <si>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</si>
  <si>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</si>
  <si>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</si>
  <si>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</si>
  <si>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</si>
  <si>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</si>
  <si>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</si>
  <si>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</si>
  <si>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</si>
  <si>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</si>
  <si>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</si>
  <si>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</si>
  <si>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</si>
  <si>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</si>
  <si>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</si>
  <si>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La genética molecular moderna</t>
  </si>
  <si>
    <t>Miguel Aljure</t>
  </si>
  <si>
    <t>CN_09_02_CO_REC10</t>
  </si>
  <si>
    <t>Fotografía</t>
  </si>
  <si>
    <t>Ilustración</t>
  </si>
  <si>
    <t>http://www.guiametabolica.org/noticia/gen-proteina-0</t>
  </si>
  <si>
    <t>Ilustrar la imagen que se presenta aquí</t>
  </si>
  <si>
    <t>Modificar el texto DNA por ADN</t>
  </si>
  <si>
    <t>Incluir nuevos elementos a la imagen 06</t>
  </si>
  <si>
    <t>Investigador en el laboratorio de alta seguridad</t>
  </si>
  <si>
    <t>Ilustrar el esquema</t>
  </si>
  <si>
    <t>Modificar el texto ARNl por ARNr</t>
  </si>
  <si>
    <t>Modelo a alta resolución de una proteína</t>
  </si>
  <si>
    <t>Tres científicos observan un modelo ampliado del ADN. Como fondo de imagen hay representaciones de moléculas.</t>
  </si>
  <si>
    <t>Ilustración acerca del modelo de la molécula de ADN</t>
  </si>
  <si>
    <t>Familia feliz (papá, mamá y dos hijos)</t>
  </si>
  <si>
    <t>Imagen en blanco y negro de ADN y otros símbolos</t>
  </si>
  <si>
    <t>Quitar el texto de arriba que dice DNA structure for the hud interfaces</t>
  </si>
  <si>
    <t>Ilustrar lo que se presenta aquí</t>
  </si>
  <si>
    <t>El fondo de la imagen puede ser blanco. Modificar los textos: DNA por ADN, RNA por ARN, Protein por Proteina. Los textos Transcription y Splicing desaparacen de la imagen.</t>
  </si>
  <si>
    <t>Brazos de dos organismos: un humano y otro primate; en el centro se observa un esquema de la doble hélice del ADN.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</si>
</sst>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3"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8">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8" fillId="0" borderId="0" xfId="0" applyFont="1" applyBorder="1"/>
    <xf numFmtId="0" fontId="9"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0"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2" fillId="2" borderId="5" xfId="0" applyFont="1" applyFill="1" applyBorder="1"/>
    <xf numFmtId="164" fontId="8" fillId="0" borderId="0" xfId="0" applyNumberFormat="1" applyFont="1" applyBorder="1" applyAlignment="1">
      <alignment horizontal="center"/>
    </xf>
    <xf numFmtId="0" fontId="14" fillId="8" borderId="0" xfId="0" applyFont="1" applyFill="1" applyAlignment="1">
      <alignment horizontal="center" vertical="center" wrapText="1"/>
    </xf>
    <xf numFmtId="0" fontId="15" fillId="0" borderId="28" xfId="0" applyFont="1" applyFill="1" applyBorder="1" applyAlignment="1">
      <alignment vertical="center" wrapText="1"/>
    </xf>
    <xf numFmtId="0" fontId="0" fillId="0" borderId="0" xfId="0" applyFill="1" applyAlignment="1">
      <alignment vertical="center" wrapText="1"/>
    </xf>
    <xf numFmtId="0" fontId="15" fillId="0" borderId="29" xfId="0" applyFont="1" applyFill="1" applyBorder="1" applyAlignment="1">
      <alignment vertical="center" wrapText="1"/>
    </xf>
    <xf numFmtId="0" fontId="16" fillId="0" borderId="29" xfId="0" applyFont="1" applyFill="1" applyBorder="1" applyAlignment="1">
      <alignment vertical="center" wrapText="1"/>
    </xf>
    <xf numFmtId="0" fontId="15" fillId="0" borderId="29" xfId="0" applyFont="1" applyBorder="1" applyAlignment="1">
      <alignment vertical="center" wrapText="1"/>
    </xf>
    <xf numFmtId="0" fontId="17" fillId="0" borderId="29" xfId="0" applyFont="1" applyBorder="1" applyAlignment="1">
      <alignment vertical="center" wrapText="1"/>
    </xf>
    <xf numFmtId="0" fontId="16" fillId="0" borderId="29" xfId="0" applyFont="1" applyBorder="1" applyAlignment="1">
      <alignment vertical="center" wrapText="1"/>
    </xf>
    <xf numFmtId="0" fontId="18" fillId="0" borderId="0" xfId="0" applyFont="1" applyAlignment="1">
      <alignment vertical="center" wrapText="1"/>
    </xf>
    <xf numFmtId="0" fontId="19" fillId="0" borderId="29" xfId="0" applyFont="1" applyFill="1" applyBorder="1" applyAlignment="1">
      <alignment vertical="center" wrapText="1"/>
    </xf>
    <xf numFmtId="0" fontId="20" fillId="0" borderId="0" xfId="0" applyFont="1" applyAlignment="1">
      <alignment vertical="center" wrapText="1"/>
    </xf>
    <xf numFmtId="0" fontId="10"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9" fillId="5" borderId="32" xfId="0" applyFont="1" applyFill="1" applyBorder="1" applyAlignment="1">
      <alignment horizontal="center" vertical="center"/>
    </xf>
    <xf numFmtId="0" fontId="8" fillId="0" borderId="0" xfId="0" applyNumberFormat="1" applyFont="1" applyBorder="1" applyAlignment="1">
      <alignment horizontal="center"/>
    </xf>
    <xf numFmtId="0" fontId="10" fillId="0" borderId="33" xfId="0" applyFont="1" applyBorder="1" applyAlignment="1">
      <alignment vertical="center" wrapText="1"/>
    </xf>
    <xf numFmtId="0" fontId="0" fillId="0" borderId="31" xfId="0" quotePrefix="1" applyBorder="1" applyAlignment="1">
      <alignment vertical="center" wrapText="1"/>
    </xf>
    <xf numFmtId="0" fontId="13"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6" fillId="0" borderId="5" xfId="0" applyFont="1" applyBorder="1" applyAlignment="1" applyProtection="1">
      <alignment vertical="center"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5" fillId="0" borderId="0" xfId="0" applyFont="1" applyBorder="1" applyAlignment="1">
      <alignment vertical="center" wrapText="1"/>
    </xf>
    <xf numFmtId="0" fontId="15"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2" fillId="0" borderId="29" xfId="0" applyFont="1" applyBorder="1" applyAlignment="1">
      <alignment vertical="center" wrapText="1"/>
    </xf>
    <xf numFmtId="0" fontId="22" fillId="0" borderId="29" xfId="0" applyFont="1" applyFill="1" applyBorder="1" applyAlignment="1">
      <alignment vertical="center" wrapText="1"/>
    </xf>
    <xf numFmtId="0" fontId="21"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8" fillId="0" borderId="27" xfId="0" applyNumberFormat="1" applyFont="1" applyBorder="1" applyAlignment="1" applyProtection="1">
      <alignment horizontal="center"/>
      <protection locked="0"/>
    </xf>
    <xf numFmtId="164" fontId="8" fillId="0" borderId="26" xfId="0" applyNumberFormat="1" applyFont="1" applyBorder="1" applyAlignment="1" applyProtection="1">
      <alignment horizontal="center"/>
      <protection locked="0"/>
    </xf>
    <xf numFmtId="0" fontId="9"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1" fillId="6" borderId="14" xfId="0" applyFont="1" applyFill="1" applyBorder="1" applyAlignment="1">
      <alignment horizontal="center" vertical="center" wrapText="1"/>
    </xf>
    <xf numFmtId="0" fontId="11" fillId="6" borderId="1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4" fillId="8" borderId="0" xfId="0" applyFont="1" applyFill="1" applyAlignment="1">
      <alignment horizontal="center" vertical="center" wrapText="1"/>
    </xf>
    <xf numFmtId="0" fontId="14"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388938</xdr:colOff>
      <xdr:row>14</xdr:row>
      <xdr:rowOff>63500</xdr:rowOff>
    </xdr:from>
    <xdr:to>
      <xdr:col>9</xdr:col>
      <xdr:colOff>2287588</xdr:colOff>
      <xdr:row>14</xdr:row>
      <xdr:rowOff>1367155</xdr:rowOff>
    </xdr:to>
    <xdr:pic>
      <xdr:nvPicPr>
        <xdr:cNvPr id="3" name="Imagen 2"/>
        <xdr:cNvPicPr/>
      </xdr:nvPicPr>
      <xdr:blipFill rotWithShape="1">
        <a:blip xmlns:r="http://schemas.openxmlformats.org/officeDocument/2006/relationships" r:embed="rId1"/>
        <a:srcRect l="34213" t="31662" r="34706" b="30398"/>
        <a:stretch/>
      </xdr:blipFill>
      <xdr:spPr bwMode="auto">
        <a:xfrm>
          <a:off x="14104938" y="4238625"/>
          <a:ext cx="1898650" cy="1303655"/>
        </a:xfrm>
        <a:prstGeom prst="rect">
          <a:avLst/>
        </a:prstGeom>
        <a:ln>
          <a:noFill/>
        </a:ln>
        <a:extLst>
          <a:ext uri="{53640926-AAD7-44D8-BBD7-CCE9431645EC}">
            <a14:shadowObscured xmlns:a14="http://schemas.microsoft.com/office/drawing/2010/main"/>
          </a:ext>
        </a:extLst>
      </xdr:spPr>
    </xdr:pic>
    <xdr:clientData/>
  </xdr:twoCellAnchor>
  <xdr:twoCellAnchor>
    <xdr:from>
      <xdr:col>9</xdr:col>
      <xdr:colOff>295276</xdr:colOff>
      <xdr:row>18</xdr:row>
      <xdr:rowOff>38100</xdr:rowOff>
    </xdr:from>
    <xdr:to>
      <xdr:col>9</xdr:col>
      <xdr:colOff>1895476</xdr:colOff>
      <xdr:row>18</xdr:row>
      <xdr:rowOff>1819275</xdr:rowOff>
    </xdr:to>
    <xdr:grpSp>
      <xdr:nvGrpSpPr>
        <xdr:cNvPr id="16" name="Grupo 11"/>
        <xdr:cNvGrpSpPr/>
      </xdr:nvGrpSpPr>
      <xdr:grpSpPr>
        <a:xfrm>
          <a:off x="14001751" y="10668000"/>
          <a:ext cx="1600200" cy="1781175"/>
          <a:chOff x="0" y="0"/>
          <a:chExt cx="2487792" cy="1692607"/>
        </a:xfrm>
      </xdr:grpSpPr>
      <xdr:pic>
        <xdr:nvPicPr>
          <xdr:cNvPr id="17" name="Imagen 1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7428" t="65649" r="50580" b="17256"/>
          <a:stretch/>
        </xdr:blipFill>
        <xdr:spPr bwMode="auto">
          <a:xfrm>
            <a:off x="0" y="1105232"/>
            <a:ext cx="1954530" cy="587375"/>
          </a:xfrm>
          <a:prstGeom prst="rect">
            <a:avLst/>
          </a:prstGeom>
          <a:ln>
            <a:noFill/>
          </a:ln>
          <a:extLst>
            <a:ext uri="{53640926-AAD7-44D8-BBD7-CCE9431645EC}">
              <a14:shadowObscured xmlns:a14="http://schemas.microsoft.com/office/drawing/2010/main"/>
            </a:ext>
          </a:extLst>
        </xdr:spPr>
      </xdr:pic>
      <xdr:pic>
        <xdr:nvPicPr>
          <xdr:cNvPr id="18" name="Imagen 1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658" t="36524" r="33888" b="51466"/>
          <a:stretch/>
        </xdr:blipFill>
        <xdr:spPr bwMode="auto">
          <a:xfrm>
            <a:off x="103367" y="119270"/>
            <a:ext cx="2384425" cy="872490"/>
          </a:xfrm>
          <a:prstGeom prst="rect">
            <a:avLst/>
          </a:prstGeom>
          <a:ln>
            <a:noFill/>
          </a:ln>
          <a:extLst>
            <a:ext uri="{53640926-AAD7-44D8-BBD7-CCE9431645EC}">
              <a14:shadowObscured xmlns:a14="http://schemas.microsoft.com/office/drawing/2010/main"/>
            </a:ext>
          </a:extLst>
        </xdr:spPr>
      </xdr:pic>
      <xdr:pic>
        <xdr:nvPicPr>
          <xdr:cNvPr id="19" name="Imagen 1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7428" t="59871" r="50580" b="33657"/>
          <a:stretch/>
        </xdr:blipFill>
        <xdr:spPr bwMode="auto">
          <a:xfrm>
            <a:off x="39756" y="0"/>
            <a:ext cx="1949450" cy="221615"/>
          </a:xfrm>
          <a:prstGeom prst="rect">
            <a:avLst/>
          </a:prstGeom>
          <a:ln>
            <a:noFill/>
          </a:ln>
          <a:extLst>
            <a:ext uri="{53640926-AAD7-44D8-BBD7-CCE9431645EC}">
              <a14:shadowObscured xmlns:a14="http://schemas.microsoft.com/office/drawing/2010/main"/>
            </a:ext>
          </a:extLst>
        </xdr:spPr>
      </xdr:pic>
    </xdr:grpSp>
    <xdr:clientData/>
  </xdr:twoCellAnchor>
  <xdr:twoCellAnchor>
    <xdr:from>
      <xdr:col>9</xdr:col>
      <xdr:colOff>381001</xdr:colOff>
      <xdr:row>16</xdr:row>
      <xdr:rowOff>342900</xdr:rowOff>
    </xdr:from>
    <xdr:to>
      <xdr:col>9</xdr:col>
      <xdr:colOff>2438401</xdr:colOff>
      <xdr:row>16</xdr:row>
      <xdr:rowOff>2019300</xdr:rowOff>
    </xdr:to>
    <xdr:grpSp>
      <xdr:nvGrpSpPr>
        <xdr:cNvPr id="20" name="Grupo 3"/>
        <xdr:cNvGrpSpPr/>
      </xdr:nvGrpSpPr>
      <xdr:grpSpPr>
        <a:xfrm>
          <a:off x="14087476" y="8134350"/>
          <a:ext cx="2057400" cy="1676400"/>
          <a:chOff x="0" y="0"/>
          <a:chExt cx="2679011" cy="2703003"/>
        </a:xfrm>
      </xdr:grpSpPr>
      <xdr:grpSp>
        <xdr:nvGrpSpPr>
          <xdr:cNvPr id="21" name="Grupo 4"/>
          <xdr:cNvGrpSpPr/>
        </xdr:nvGrpSpPr>
        <xdr:grpSpPr>
          <a:xfrm>
            <a:off x="1288112" y="477079"/>
            <a:ext cx="1390899" cy="2225924"/>
            <a:chOff x="0" y="0"/>
            <a:chExt cx="1390899" cy="2225924"/>
          </a:xfrm>
        </xdr:grpSpPr>
        <xdr:pic>
          <xdr:nvPicPr>
            <xdr:cNvPr id="23" name="Imagen 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138" t="40003" r="47691" b="49354"/>
            <a:stretch/>
          </xdr:blipFill>
          <xdr:spPr bwMode="auto">
            <a:xfrm>
              <a:off x="0" y="373712"/>
              <a:ext cx="436880" cy="365125"/>
            </a:xfrm>
            <a:prstGeom prst="rect">
              <a:avLst/>
            </a:prstGeom>
            <a:ln>
              <a:noFill/>
            </a:ln>
            <a:extLst>
              <a:ext uri="{53640926-AAD7-44D8-BBD7-CCE9431645EC}">
                <a14:shadowObscured xmlns:a14="http://schemas.microsoft.com/office/drawing/2010/main"/>
              </a:ext>
            </a:extLst>
          </xdr:spPr>
        </xdr:pic>
        <xdr:pic>
          <xdr:nvPicPr>
            <xdr:cNvPr id="24" name="Imagen 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138" t="40003" r="47691" b="49354"/>
            <a:stretch/>
          </xdr:blipFill>
          <xdr:spPr bwMode="auto">
            <a:xfrm>
              <a:off x="7951" y="922352"/>
              <a:ext cx="436880" cy="365125"/>
            </a:xfrm>
            <a:prstGeom prst="rect">
              <a:avLst/>
            </a:prstGeom>
            <a:ln>
              <a:noFill/>
            </a:ln>
            <a:extLst>
              <a:ext uri="{53640926-AAD7-44D8-BBD7-CCE9431645EC}">
                <a14:shadowObscured xmlns:a14="http://schemas.microsoft.com/office/drawing/2010/main"/>
              </a:ext>
            </a:extLst>
          </xdr:spPr>
        </xdr:pic>
        <xdr:pic>
          <xdr:nvPicPr>
            <xdr:cNvPr id="25" name="Imagen 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2440" t="31662" r="34706" b="41482"/>
            <a:stretch/>
          </xdr:blipFill>
          <xdr:spPr bwMode="auto">
            <a:xfrm>
              <a:off x="596348" y="0"/>
              <a:ext cx="784225" cy="921385"/>
            </a:xfrm>
            <a:prstGeom prst="rect">
              <a:avLst/>
            </a:prstGeom>
            <a:ln>
              <a:noFill/>
            </a:ln>
            <a:extLst>
              <a:ext uri="{53640926-AAD7-44D8-BBD7-CCE9431645EC}">
                <a14:shadowObscured xmlns:a14="http://schemas.microsoft.com/office/drawing/2010/main"/>
              </a:ext>
            </a:extLst>
          </xdr:spPr>
        </xdr:pic>
        <xdr:sp macro="" textlink="">
          <xdr:nvSpPr>
            <xdr:cNvPr id="26" name="Cuadro de texto 2"/>
            <xdr:cNvSpPr txBox="1">
              <a:spLocks noChangeArrowheads="1"/>
            </xdr:cNvSpPr>
          </xdr:nvSpPr>
          <xdr:spPr bwMode="auto">
            <a:xfrm>
              <a:off x="516835" y="1017767"/>
              <a:ext cx="556260" cy="286385"/>
            </a:xfrm>
            <a:prstGeom prst="rect">
              <a:avLst/>
            </a:prstGeom>
            <a:solidFill>
              <a:srgbClr val="FFFFFF"/>
            </a:solidFill>
            <a:ln w="9525">
              <a:noFill/>
              <a:miter lim="800000"/>
              <a:headEnd/>
              <a:tailEnd/>
            </a:ln>
          </xdr:spPr>
          <xdr:txBody>
            <a:bodyPr rot="0" vert="horz" wrap="square" lIns="91440" tIns="45720" rIns="91440" bIns="45720" anchor="t" anchorCtr="0">
              <a:spAutoFit/>
            </a:bodyPr>
            <a:lstStyle/>
            <a:p>
              <a:pPr>
                <a:spcAft>
                  <a:spcPts val="0"/>
                </a:spcAft>
              </a:pPr>
              <a:r>
                <a:rPr lang="en-US" sz="1200" b="1">
                  <a:ln w="6604" cap="flat" cmpd="sng" algn="ctr">
                    <a:solidFill>
                      <a:srgbClr val="C0504D"/>
                    </a:solidFill>
                    <a:prstDash val="solid"/>
                    <a:round/>
                  </a:ln>
                  <a:solidFill>
                    <a:srgbClr val="FFFFFF"/>
                  </a:solidFill>
                  <a:effectLst>
                    <a:outerShdw dist="38100" dir="2700000" algn="tl">
                      <a:schemeClr val="accent2"/>
                    </a:outerShdw>
                  </a:effectLst>
                  <a:latin typeface="Cambria" panose="02040503050406030204" pitchFamily="18" charset="0"/>
                  <a:ea typeface="MS Mincho" panose="02020609040205080304" pitchFamily="49" charset="-128"/>
                  <a:cs typeface="Times New Roman" panose="02020603050405020304" pitchFamily="18" charset="0"/>
                </a:rPr>
                <a:t>ARN</a:t>
              </a:r>
              <a:endParaRPr lang="es-CO" sz="1200">
                <a:effectLst/>
                <a:latin typeface="Cambria" panose="02040503050406030204" pitchFamily="18" charset="0"/>
                <a:ea typeface="MS Mincho" panose="02020609040205080304" pitchFamily="49" charset="-128"/>
                <a:cs typeface="Times New Roman" panose="02020603050405020304" pitchFamily="18" charset="0"/>
              </a:endParaRPr>
            </a:p>
          </xdr:txBody>
        </xdr:sp>
        <xdr:sp macro="" textlink="">
          <xdr:nvSpPr>
            <xdr:cNvPr id="27" name="Llamada de flecha hacia arriba 10"/>
            <xdr:cNvSpPr/>
          </xdr:nvSpPr>
          <xdr:spPr>
            <a:xfrm>
              <a:off x="143124" y="1240404"/>
              <a:ext cx="1247775" cy="985520"/>
            </a:xfrm>
            <a:prstGeom prst="upArrowCallout">
              <a:avLst>
                <a:gd name="adj1" fmla="val 25000"/>
                <a:gd name="adj2" fmla="val 25000"/>
                <a:gd name="adj3" fmla="val 26614"/>
                <a:gd name="adj4" fmla="val 64977"/>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spcAft>
                  <a:spcPts val="0"/>
                </a:spcAft>
              </a:pPr>
              <a:r>
                <a:rPr lang="en-US" sz="1200" b="1">
                  <a:ln>
                    <a:noFill/>
                  </a:ln>
                  <a:solidFill>
                    <a:srgbClr val="8064A2"/>
                  </a:solidFill>
                  <a:effectLst/>
                  <a:ea typeface="MS Mincho" panose="02020609040205080304" pitchFamily="49" charset="-128"/>
                  <a:cs typeface="Times New Roman" panose="02020603050405020304" pitchFamily="18" charset="0"/>
                </a:rPr>
                <a:t>ARNr</a:t>
              </a:r>
              <a:endParaRPr lang="es-CO" sz="1200">
                <a:effectLst/>
                <a:ea typeface="MS Mincho" panose="02020609040205080304" pitchFamily="49" charset="-128"/>
                <a:cs typeface="Times New Roman" panose="02020603050405020304" pitchFamily="18" charset="0"/>
              </a:endParaRPr>
            </a:p>
            <a:p>
              <a:pPr algn="ctr">
                <a:spcAft>
                  <a:spcPts val="0"/>
                </a:spcAft>
              </a:pPr>
              <a:r>
                <a:rPr lang="en-US" sz="1200" b="1">
                  <a:ln>
                    <a:noFill/>
                  </a:ln>
                  <a:solidFill>
                    <a:srgbClr val="8064A2"/>
                  </a:solidFill>
                  <a:effectLst/>
                  <a:ea typeface="MS Mincho" panose="02020609040205080304" pitchFamily="49" charset="-128"/>
                  <a:cs typeface="Times New Roman" panose="02020603050405020304" pitchFamily="18" charset="0"/>
                </a:rPr>
                <a:t>ARNm</a:t>
              </a:r>
              <a:endParaRPr lang="es-CO" sz="1200">
                <a:effectLst/>
                <a:ea typeface="MS Mincho" panose="02020609040205080304" pitchFamily="49" charset="-128"/>
                <a:cs typeface="Times New Roman" panose="02020603050405020304" pitchFamily="18" charset="0"/>
              </a:endParaRPr>
            </a:p>
            <a:p>
              <a:pPr algn="ctr">
                <a:spcAft>
                  <a:spcPts val="0"/>
                </a:spcAft>
              </a:pPr>
              <a:r>
                <a:rPr lang="en-US" sz="1200" b="1">
                  <a:ln>
                    <a:noFill/>
                  </a:ln>
                  <a:solidFill>
                    <a:srgbClr val="8064A2"/>
                  </a:solidFill>
                  <a:effectLst/>
                  <a:ea typeface="MS Mincho" panose="02020609040205080304" pitchFamily="49" charset="-128"/>
                  <a:cs typeface="Times New Roman" panose="02020603050405020304" pitchFamily="18" charset="0"/>
                </a:rPr>
                <a:t>ARNt</a:t>
              </a:r>
              <a:endParaRPr lang="es-CO" sz="1200">
                <a:effectLst/>
                <a:ea typeface="MS Mincho" panose="02020609040205080304" pitchFamily="49" charset="-128"/>
                <a:cs typeface="Times New Roman" panose="02020603050405020304" pitchFamily="18" charset="0"/>
              </a:endParaRPr>
            </a:p>
          </xdr:txBody>
        </xdr:sp>
      </xdr:grpSp>
      <xdr:pic>
        <xdr:nvPicPr>
          <xdr:cNvPr id="22" name="Imagen 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4213" t="29810" r="54948" b="30397"/>
          <a:stretch/>
        </xdr:blipFill>
        <xdr:spPr bwMode="auto">
          <a:xfrm>
            <a:off x="0" y="0"/>
            <a:ext cx="1279525" cy="2615565"/>
          </a:xfrm>
          <a:prstGeom prst="rect">
            <a:avLst/>
          </a:prstGeom>
          <a:ln>
            <a:noFill/>
          </a:ln>
          <a:extLst>
            <a:ext uri="{53640926-AAD7-44D8-BBD7-CCE9431645EC}">
              <a14:shadowObscured xmlns:a14="http://schemas.microsoft.com/office/drawing/2010/main"/>
            </a:ext>
          </a:extLst>
        </xdr:spPr>
      </xdr:pic>
    </xdr:grpSp>
    <xdr:clientData/>
  </xdr:twoCellAnchor>
  <xdr:twoCellAnchor>
    <xdr:from>
      <xdr:col>9</xdr:col>
      <xdr:colOff>380999</xdr:colOff>
      <xdr:row>13</xdr:row>
      <xdr:rowOff>87313</xdr:rowOff>
    </xdr:from>
    <xdr:to>
      <xdr:col>9</xdr:col>
      <xdr:colOff>2193924</xdr:colOff>
      <xdr:row>13</xdr:row>
      <xdr:rowOff>1246188</xdr:rowOff>
    </xdr:to>
    <xdr:grpSp>
      <xdr:nvGrpSpPr>
        <xdr:cNvPr id="15" name="Grupo 14"/>
        <xdr:cNvGrpSpPr/>
      </xdr:nvGrpSpPr>
      <xdr:grpSpPr>
        <a:xfrm>
          <a:off x="14087474" y="3935413"/>
          <a:ext cx="1812925" cy="1158875"/>
          <a:chOff x="0" y="0"/>
          <a:chExt cx="2495550" cy="1523365"/>
        </a:xfrm>
      </xdr:grpSpPr>
      <xdr:pic>
        <xdr:nvPicPr>
          <xdr:cNvPr id="28" name="Imagen 2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3587" t="70009" r="61229" b="25803"/>
          <a:stretch/>
        </xdr:blipFill>
        <xdr:spPr bwMode="auto">
          <a:xfrm>
            <a:off x="752475" y="1143000"/>
            <a:ext cx="838200" cy="380365"/>
          </a:xfrm>
          <a:prstGeom prst="rect">
            <a:avLst/>
          </a:prstGeom>
          <a:ln>
            <a:noFill/>
          </a:ln>
          <a:extLst>
            <a:ext uri="{53640926-AAD7-44D8-BBD7-CCE9431645EC}">
              <a14:shadowObscured xmlns:a14="http://schemas.microsoft.com/office/drawing/2010/main"/>
            </a:ext>
          </a:extLst>
        </xdr:spPr>
      </xdr:pic>
      <xdr:pic>
        <xdr:nvPicPr>
          <xdr:cNvPr id="29" name="Imagen 28"/>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8817" t="44045" r="55754" b="43392"/>
          <a:stretch/>
        </xdr:blipFill>
        <xdr:spPr bwMode="auto">
          <a:xfrm>
            <a:off x="0" y="0"/>
            <a:ext cx="2495550" cy="1143000"/>
          </a:xfrm>
          <a:prstGeom prst="rect">
            <a:avLst/>
          </a:prstGeom>
          <a:ln>
            <a:noFill/>
          </a:ln>
          <a:extLst>
            <a:ext uri="{53640926-AAD7-44D8-BBD7-CCE9431645EC}">
              <a14:shadowObscured xmlns:a14="http://schemas.microsoft.com/office/drawing/2010/main"/>
            </a:ext>
          </a:extLst>
        </xdr:spPr>
      </xdr:pic>
    </xdr:grp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P108"/>
  <sheetViews>
    <sheetView showGridLines="0" tabSelected="1" zoomScaleNormal="100" zoomScalePageLayoutView="140" workbookViewId="0">
      <pane ySplit="9" topLeftCell="A17" activePane="bottomLeft" state="frozen"/>
      <selection pane="bottomLeft" activeCell="K18" sqref="K18"/>
    </sheetView>
  </sheetViews>
  <sheetFormatPr baseColWidth="10" defaultColWidth="10.875" defaultRowHeight="13.5" x14ac:dyDescent="0.25"/>
  <cols>
    <col min="1" max="1" width="7" style="2" customWidth="1"/>
    <col min="2" max="2" width="21"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29.625" style="15" customWidth="1"/>
    <col min="12" max="12" width="20.375" style="2" hidden="1" customWidth="1"/>
    <col min="13" max="13" width="14.5" style="2" hidden="1" customWidth="1"/>
    <col min="14" max="15" width="10.87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Ubicación de la imagen en el recurso F6</v>
      </c>
    </row>
    <row r="2" spans="1:16" ht="15.75" x14ac:dyDescent="0.25">
      <c r="A2" s="1"/>
      <c r="B2" s="3" t="s">
        <v>121</v>
      </c>
      <c r="C2" s="84" t="s">
        <v>22</v>
      </c>
      <c r="D2" s="85"/>
      <c r="F2" s="77" t="s">
        <v>0</v>
      </c>
      <c r="G2" s="78"/>
      <c r="H2" s="58"/>
      <c r="I2" s="58"/>
      <c r="J2" s="14"/>
      <c r="L2" s="2" t="s">
        <v>153</v>
      </c>
      <c r="M2" s="2" t="str">
        <f ca="1">IF($N2&lt;COUNTIF('Definición técnica de imagenes'!$A$3:$A$102,$G$5),OFFSET('Definición técnica de imagenes'!$A$1,MATCH($G$5,'Definición técnica de imagenes'!$A$1:$A$104,0)-1+$N2,1,1,1),"")</f>
        <v>Inicio</v>
      </c>
      <c r="N2" s="2">
        <v>0</v>
      </c>
      <c r="O2" s="2" t="str">
        <f>'Definición técnica de imagenes'!A3</f>
        <v>M3A</v>
      </c>
    </row>
    <row r="3" spans="1:16" ht="15.75" x14ac:dyDescent="0.25">
      <c r="A3" s="1"/>
      <c r="B3" s="4" t="s">
        <v>8</v>
      </c>
      <c r="C3" s="86">
        <v>9</v>
      </c>
      <c r="D3" s="87"/>
      <c r="F3" s="79">
        <v>42329</v>
      </c>
      <c r="G3" s="80"/>
      <c r="H3" s="58"/>
      <c r="I3" s="38"/>
      <c r="J3" s="14"/>
      <c r="L3" s="2" t="s">
        <v>154</v>
      </c>
      <c r="M3" s="2" t="str">
        <f ca="1">IF($N3&lt;COUNTIF('Definición técnica de imagenes'!$A$3:$A$102,$G$5),OFFSET('Definición técnica de imagenes'!$A$1,MATCH($G$5,'Definición técnica de imagenes'!$A$1:$A$104,0)-1+$N3,1,1,1),"")</f>
        <v>Contenido</v>
      </c>
      <c r="N3" s="2">
        <v>1</v>
      </c>
      <c r="O3" s="2" t="str">
        <f>'Definición técnica de imagenes'!A4</f>
        <v>M5A</v>
      </c>
    </row>
    <row r="4" spans="1:16" ht="16.5" x14ac:dyDescent="0.3">
      <c r="A4" s="1"/>
      <c r="B4" s="4" t="s">
        <v>54</v>
      </c>
      <c r="C4" s="86" t="s">
        <v>187</v>
      </c>
      <c r="D4" s="87"/>
      <c r="E4" s="5"/>
      <c r="F4" s="37" t="s">
        <v>55</v>
      </c>
      <c r="G4" s="61" t="s">
        <v>56</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8" t="s">
        <v>188</v>
      </c>
      <c r="D5" s="89"/>
      <c r="E5" s="5"/>
      <c r="F5" s="37" t="str">
        <f>IF(G4="Recurso","Motor del recurso","")</f>
        <v>Motor del recurso</v>
      </c>
      <c r="G5" s="61" t="s">
        <v>132</v>
      </c>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3" t="s">
        <v>189</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1" t="s">
        <v>62</v>
      </c>
      <c r="G8" s="82"/>
      <c r="H8" s="82"/>
      <c r="I8" s="83"/>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Ubicación de la imagen en el recurso F6</v>
      </c>
      <c r="F9" s="57" t="s">
        <v>61</v>
      </c>
      <c r="G9" s="57" t="s">
        <v>59</v>
      </c>
      <c r="H9" s="57" t="s">
        <v>60</v>
      </c>
      <c r="I9" s="57" t="s">
        <v>114</v>
      </c>
      <c r="J9" s="18" t="s">
        <v>6</v>
      </c>
      <c r="K9" s="19" t="s">
        <v>7</v>
      </c>
      <c r="O9" s="2" t="str">
        <f>'Definición técnica de imagenes'!A11</f>
        <v>M10B</v>
      </c>
    </row>
    <row r="10" spans="1:16" s="11" customFormat="1" ht="54" x14ac:dyDescent="0.25">
      <c r="A10" s="12" t="str">
        <f>IF(OR(B10&lt;&gt;"",J10&lt;&gt;""),"IMG01","")</f>
        <v>IMG01</v>
      </c>
      <c r="B10" s="62">
        <v>267953750</v>
      </c>
      <c r="C10" s="20" t="str">
        <f t="shared" ref="C10:C41" si="0">IF(OR(B10&lt;&gt;"",J10&lt;&gt;""),IF($G$4="Recurso",CONCATENATE($G$4," ",$G$5),$G$4),"")</f>
        <v>Recurso F6</v>
      </c>
      <c r="D10" s="63" t="s">
        <v>190</v>
      </c>
      <c r="E10" s="63" t="s">
        <v>150</v>
      </c>
      <c r="F10" s="13" t="str">
        <f t="shared" ref="F10" ca="1" si="1">IF(OR(B10&lt;&gt;"",J10&lt;&gt;""),CONCATENATE($C$7,"_",$A10,IF($G$4="Cuaderno de Estudio","_small",CONCATENATE(IF(I10="","","n"),IF(LEFT($G$5,1)="F",".jpg",".png")))),"")</f>
        <v>CN_09_02_CO_REC10_IMG01.jpg</v>
      </c>
      <c r="G10" s="13" t="str">
        <f ca="1">IF($F10&lt;&gt;"",IF($G$4="Recurso",VLOOKUP($E10,OFFSET('Definición técnica de imagenes'!$A$1,MATCH($G$5,'Definición técnica de imagenes'!$A$1:$A$104,0)-1,1,COUNTIF('Definición técnica de imagenes'!$A$3:$A$102,$G$5),5),5,FALSE),'Definición técnica de imagenes'!$F$16),"")</f>
        <v>350 x 230 px</v>
      </c>
      <c r="H10" s="13" t="str">
        <f t="shared" ref="H10" ca="1" si="2">IF(AND(I10&lt;&gt;"",I10&lt;&gt;0),IF(OR(B10&lt;&gt;"",J10&lt;&gt;""),CONCATENATE($C$7,"_",$A10,IF($G$4="Cuaderno de Estudio","_zoom",CONCATENATE("a",IF(LEFT($G$5,1)="F",".jpg",".png")))),""),"")</f>
        <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
      </c>
      <c r="J10" s="63" t="s">
        <v>200</v>
      </c>
      <c r="K10" s="64"/>
      <c r="O10" s="2" t="str">
        <f>'Definición técnica de imagenes'!A12</f>
        <v>M12D</v>
      </c>
    </row>
    <row r="11" spans="1:16" s="11" customFormat="1" ht="27" x14ac:dyDescent="0.25">
      <c r="A11" s="12" t="str">
        <f t="shared" ref="A11:A18" si="3">IF(OR(B11&lt;&gt;"",J11&lt;&gt;""),CONCATENATE(LEFT(A10,3),IF(MID(A10,4,2)+1&lt;10,CONCATENATE("0",MID(A10,4,2)+1))),"")</f>
        <v>IMG02</v>
      </c>
      <c r="B11" s="62">
        <v>93597241</v>
      </c>
      <c r="C11" s="20" t="str">
        <f t="shared" si="0"/>
        <v>Recurso F6</v>
      </c>
      <c r="D11" s="63" t="s">
        <v>190</v>
      </c>
      <c r="E11" s="63" t="s">
        <v>150</v>
      </c>
      <c r="F11" s="13" t="str">
        <f t="shared" ref="F11:F74" ca="1" si="4">IF(OR(B11&lt;&gt;"",J11&lt;&gt;""),CONCATENATE($C$7,"_",$A11,IF($G$4="Cuaderno de Estudio","_small",CONCATENATE(IF(I11="","","n"),IF(LEFT($G$5,1)="F",".jpg",".png")))),"")</f>
        <v>CN_09_02_CO_REC10_IMG02.jpg</v>
      </c>
      <c r="G11" s="13" t="str">
        <f ca="1">IF($F11&lt;&gt;"",IF($G$4="Recurso",VLOOKUP($E11,OFFSET('Definición técnica de imagenes'!$A$1,MATCH($G$5,'Definición técnica de imagenes'!$A$1:$A$104,0)-1,1,COUNTIF('Definición técnica de imagenes'!$A$3:$A$102,$G$5),5),5,FALSE),'Definición técnica de imagenes'!$F$16),"")</f>
        <v>350 x 230 px</v>
      </c>
      <c r="H11" s="13" t="str">
        <f t="shared" ref="H11:H74" ca="1" si="5">IF(AND(I11&lt;&gt;"",I11&lt;&gt;0),IF(OR(B11&lt;&gt;"",J11&lt;&gt;""),CONCATENATE($C$7,"_",$A11,IF($G$4="Cuaderno de Estudio","_zoom",CONCATENATE("a",IF(LEFT($G$5,1)="F",".jpg",".png")))),""),"")</f>
        <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
      </c>
      <c r="J11" s="64" t="s">
        <v>201</v>
      </c>
      <c r="K11" s="65"/>
      <c r="O11" s="2" t="str">
        <f>'Definición técnica de imagenes'!A13</f>
        <v>M101</v>
      </c>
    </row>
    <row r="12" spans="1:16" s="11" customFormat="1" ht="27" x14ac:dyDescent="0.25">
      <c r="A12" s="12" t="str">
        <f t="shared" si="3"/>
        <v>IMG03</v>
      </c>
      <c r="B12" s="62">
        <v>287943032</v>
      </c>
      <c r="C12" s="20" t="str">
        <f t="shared" si="0"/>
        <v>Recurso F6</v>
      </c>
      <c r="D12" s="63" t="s">
        <v>190</v>
      </c>
      <c r="E12" s="63" t="s">
        <v>150</v>
      </c>
      <c r="F12" s="13" t="str">
        <f t="shared" ca="1" si="4"/>
        <v>CN_09_02_CO_REC10_IMG03.jpg</v>
      </c>
      <c r="G12" s="13" t="str">
        <f ca="1">IF($F12&lt;&gt;"",IF($G$4="Recurso",VLOOKUP($E12,OFFSET('Definición técnica de imagenes'!$A$1,MATCH($G$5,'Definición técnica de imagenes'!$A$1:$A$104,0)-1,1,COUNTIF('Definición técnica de imagenes'!$A$3:$A$102,$G$5),5),5,FALSE),'Definición técnica de imagenes'!$F$16),"")</f>
        <v>350 x 230 px</v>
      </c>
      <c r="H12" s="13" t="str">
        <f t="shared" ca="1" si="5"/>
        <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
      </c>
      <c r="J12" s="66" t="s">
        <v>196</v>
      </c>
      <c r="K12" s="64"/>
      <c r="O12" s="2" t="str">
        <f>'Definición técnica de imagenes'!A18</f>
        <v>Diaporama F1</v>
      </c>
    </row>
    <row r="13" spans="1:16" s="11" customFormat="1" ht="27" x14ac:dyDescent="0.25">
      <c r="A13" s="12" t="str">
        <f t="shared" si="3"/>
        <v>IMG04</v>
      </c>
      <c r="B13" s="62">
        <v>277559060</v>
      </c>
      <c r="C13" s="20" t="str">
        <f t="shared" si="0"/>
        <v>Recurso F6</v>
      </c>
      <c r="D13" s="63" t="s">
        <v>190</v>
      </c>
      <c r="E13" s="63" t="s">
        <v>155</v>
      </c>
      <c r="F13" s="13" t="str">
        <f t="shared" ca="1" si="4"/>
        <v>CN_09_02_CO_REC10_IMG04n.jpg</v>
      </c>
      <c r="G13" s="13" t="str">
        <f ca="1">IF($F13&lt;&gt;"",IF($G$4="Recurso",VLOOKUP($E13,OFFSET('Definición técnica de imagenes'!$A$1,MATCH($G$5,'Definición técnica de imagenes'!$A$1:$A$104,0)-1,1,COUNTIF('Definición técnica de imagenes'!$A$3:$A$102,$G$5),5),5,FALSE),'Definición técnica de imagenes'!$F$16),"")</f>
        <v>320 x 480 px</v>
      </c>
      <c r="H13" s="13" t="str">
        <f t="shared" ca="1" si="5"/>
        <v>CN_09_02_CO_REC10_IMG04a.jpg</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800 x 458 px</v>
      </c>
      <c r="J13" s="64" t="s">
        <v>202</v>
      </c>
      <c r="K13" s="64"/>
      <c r="O13" s="2" t="str">
        <f>'Definición técnica de imagenes'!A19</f>
        <v>F4</v>
      </c>
    </row>
    <row r="14" spans="1:16" s="11" customFormat="1" ht="114" customHeight="1" x14ac:dyDescent="0.25">
      <c r="A14" s="12" t="str">
        <f t="shared" si="3"/>
        <v>IMG05</v>
      </c>
      <c r="B14" s="62">
        <v>106263554</v>
      </c>
      <c r="C14" s="20" t="str">
        <f t="shared" si="0"/>
        <v>Recurso F6</v>
      </c>
      <c r="D14" s="63" t="s">
        <v>191</v>
      </c>
      <c r="E14" s="63" t="s">
        <v>155</v>
      </c>
      <c r="F14" s="13" t="str">
        <f t="shared" ca="1" si="4"/>
        <v>CN_09_02_CO_REC10_IMG05n.jpg</v>
      </c>
      <c r="G14" s="13" t="str">
        <f ca="1">IF($F14&lt;&gt;"",IF($G$4="Recurso",VLOOKUP($E14,OFFSET('Definición técnica de imagenes'!$A$1,MATCH($G$5,'Definición técnica de imagenes'!$A$1:$A$104,0)-1,1,COUNTIF('Definición técnica de imagenes'!$A$3:$A$102,$G$5),5),5,FALSE),'Definición técnica de imagenes'!$F$16),"")</f>
        <v>320 x 480 px</v>
      </c>
      <c r="H14" s="13" t="str">
        <f t="shared" ca="1" si="5"/>
        <v>CN_09_02_CO_REC10_IMG05a.jpg</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800 x 458 px</v>
      </c>
      <c r="J14" s="64" t="s">
        <v>205</v>
      </c>
      <c r="K14" s="64" t="s">
        <v>206</v>
      </c>
      <c r="O14" s="2" t="str">
        <f>'Definición técnica de imagenes'!A22</f>
        <v>F6</v>
      </c>
    </row>
    <row r="15" spans="1:16" s="11" customFormat="1" ht="124.5" customHeight="1" x14ac:dyDescent="0.25">
      <c r="A15" s="12" t="str">
        <f t="shared" si="3"/>
        <v>IMG06</v>
      </c>
      <c r="B15" s="62" t="s">
        <v>192</v>
      </c>
      <c r="C15" s="20" t="str">
        <f t="shared" si="0"/>
        <v>Recurso F6</v>
      </c>
      <c r="D15" s="63" t="s">
        <v>191</v>
      </c>
      <c r="E15" s="63" t="s">
        <v>155</v>
      </c>
      <c r="F15" s="13" t="str">
        <f t="shared" ca="1" si="4"/>
        <v>CN_09_02_CO_REC10_IMG06n.jpg</v>
      </c>
      <c r="G15" s="13" t="str">
        <f ca="1">IF($F15&lt;&gt;"",IF($G$4="Recurso",VLOOKUP($E15,OFFSET('Definición técnica de imagenes'!$A$1,MATCH($G$5,'Definición técnica de imagenes'!$A$1:$A$104,0)-1,1,COUNTIF('Definición técnica de imagenes'!$A$3:$A$102,$G$5),5),5,FALSE),'Definición técnica de imagenes'!$F$16),"")</f>
        <v>320 x 480 px</v>
      </c>
      <c r="H15" s="13" t="str">
        <f t="shared" ca="1" si="5"/>
        <v>CN_09_02_CO_REC10_IMG06a.jpg</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800 x 458 px</v>
      </c>
      <c r="J15" s="66" t="s">
        <v>193</v>
      </c>
      <c r="K15" s="66" t="s">
        <v>194</v>
      </c>
      <c r="O15" s="2" t="str">
        <f>'Definición técnica de imagenes'!A24</f>
        <v>F6B</v>
      </c>
    </row>
    <row r="16" spans="1:16" s="11" customFormat="1" ht="72" customHeight="1" x14ac:dyDescent="0.25">
      <c r="A16" s="12" t="str">
        <f t="shared" si="3"/>
        <v>IMG07</v>
      </c>
      <c r="B16" s="62">
        <v>315417869</v>
      </c>
      <c r="C16" s="20" t="str">
        <f t="shared" si="0"/>
        <v>Recurso F6</v>
      </c>
      <c r="D16" s="63" t="s">
        <v>191</v>
      </c>
      <c r="E16" s="63" t="s">
        <v>155</v>
      </c>
      <c r="F16" s="13" t="str">
        <f t="shared" ca="1" si="4"/>
        <v>CN_09_02_CO_REC10_IMG07n.jpg</v>
      </c>
      <c r="G16" s="13" t="str">
        <f ca="1">IF($F16&lt;&gt;"",IF($G$4="Recurso",VLOOKUP($E16,OFFSET('Definición técnica de imagenes'!$A$1,MATCH($G$5,'Definición técnica de imagenes'!$A$1:$A$104,0)-1,1,COUNTIF('Definición técnica de imagenes'!$A$3:$A$102,$G$5),5),5,FALSE),'Definición técnica de imagenes'!$F$16),"")</f>
        <v>320 x 480 px</v>
      </c>
      <c r="H16" s="13" t="str">
        <f t="shared" ca="1" si="5"/>
        <v>CN_09_02_CO_REC10_IMG07a.jpg</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800 x 458 px</v>
      </c>
      <c r="J16" s="67" t="s">
        <v>203</v>
      </c>
      <c r="K16" s="66" t="s">
        <v>204</v>
      </c>
      <c r="O16" s="2" t="str">
        <f>'Definición técnica de imagenes'!A25</f>
        <v>F7</v>
      </c>
    </row>
    <row r="17" spans="1:15" s="11" customFormat="1" ht="183" customHeight="1" x14ac:dyDescent="0.25">
      <c r="A17" s="12" t="str">
        <f t="shared" si="3"/>
        <v>IMG08</v>
      </c>
      <c r="B17" s="62" t="s">
        <v>195</v>
      </c>
      <c r="C17" s="20" t="str">
        <f t="shared" si="0"/>
        <v>Recurso F6</v>
      </c>
      <c r="D17" s="63" t="s">
        <v>191</v>
      </c>
      <c r="E17" s="63" t="s">
        <v>155</v>
      </c>
      <c r="F17" s="13" t="str">
        <f t="shared" ca="1" si="4"/>
        <v>CN_09_02_CO_REC10_IMG08n.jpg</v>
      </c>
      <c r="G17" s="13" t="str">
        <f ca="1">IF($F17&lt;&gt;"",IF($G$4="Recurso",VLOOKUP($E17,OFFSET('Definición técnica de imagenes'!$A$1,MATCH($G$5,'Definición técnica de imagenes'!$A$1:$A$104,0)-1,1,COUNTIF('Definición técnica de imagenes'!$A$3:$A$102,$G$5),5),5,FALSE),'Definición técnica de imagenes'!$F$16),"")</f>
        <v>320 x 480 px</v>
      </c>
      <c r="H17" s="13" t="str">
        <f t="shared" ca="1" si="5"/>
        <v>CN_09_02_CO_REC10_IMG08a.jpg</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800 x 458 px</v>
      </c>
      <c r="J17" s="66"/>
      <c r="K17" s="66" t="s">
        <v>194</v>
      </c>
      <c r="O17" s="2" t="str">
        <f>'Definición técnica de imagenes'!A27</f>
        <v>F7B</v>
      </c>
    </row>
    <row r="18" spans="1:15" s="11" customFormat="1" ht="40.5" x14ac:dyDescent="0.25">
      <c r="A18" s="12" t="str">
        <f t="shared" si="3"/>
        <v>IMG09</v>
      </c>
      <c r="B18" s="62">
        <v>196836590</v>
      </c>
      <c r="C18" s="20" t="str">
        <f t="shared" si="0"/>
        <v>Recurso F6</v>
      </c>
      <c r="D18" s="63" t="s">
        <v>190</v>
      </c>
      <c r="E18" s="63" t="s">
        <v>155</v>
      </c>
      <c r="F18" s="13" t="str">
        <f t="shared" ca="1" si="4"/>
        <v>CN_09_02_CO_REC10_IMG09n.jpg</v>
      </c>
      <c r="G18" s="13" t="str">
        <f ca="1">IF($F18&lt;&gt;"",IF($G$4="Recurso",VLOOKUP($E18,OFFSET('Definición técnica de imagenes'!$A$1,MATCH($G$5,'Definición técnica de imagenes'!$A$1:$A$104,0)-1,1,COUNTIF('Definición técnica de imagenes'!$A$3:$A$102,$G$5),5),5,FALSE),'Definición técnica de imagenes'!$F$16),"")</f>
        <v>320 x 480 px</v>
      </c>
      <c r="H18" s="13" t="str">
        <f t="shared" ca="1" si="5"/>
        <v>CN_09_02_CO_REC10_IMG09a.jpg</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800 x 458 px</v>
      </c>
      <c r="J18" s="66" t="s">
        <v>207</v>
      </c>
      <c r="K18" s="66"/>
      <c r="O18" s="2" t="str">
        <f>'Definición técnica de imagenes'!A30</f>
        <v>F8</v>
      </c>
    </row>
    <row r="19" spans="1:15" s="11" customFormat="1" ht="162" customHeight="1" x14ac:dyDescent="0.25">
      <c r="A19" s="12" t="str">
        <f t="shared" ref="A19:A50" si="6">IF(OR(B19&lt;&gt;"",J19&lt;&gt;""),CONCATENATE(LEFT(A18,3),IF(MID(A18,4,2)+1&lt;10,CONCATENATE("0",MID(A18,4,2)+1),MID(A18,4,2)+1)),"")</f>
        <v>IMG10</v>
      </c>
      <c r="B19" s="62" t="s">
        <v>197</v>
      </c>
      <c r="C19" s="20" t="str">
        <f t="shared" si="0"/>
        <v>Recurso F6</v>
      </c>
      <c r="D19" s="63" t="s">
        <v>191</v>
      </c>
      <c r="E19" s="63" t="s">
        <v>155</v>
      </c>
      <c r="F19" s="13" t="str">
        <f t="shared" ca="1" si="4"/>
        <v>CN_09_02_CO_REC10_IMG10n.jpg</v>
      </c>
      <c r="G19" s="13" t="str">
        <f ca="1">IF($F19&lt;&gt;"",IF($G$4="Recurso",VLOOKUP($E19,OFFSET('Definición técnica de imagenes'!$A$1,MATCH($G$5,'Definición técnica de imagenes'!$A$1:$A$104,0)-1,1,COUNTIF('Definición técnica de imagenes'!$A$3:$A$102,$G$5),5),5,FALSE),'Definición técnica de imagenes'!$F$16),"")</f>
        <v>320 x 480 px</v>
      </c>
      <c r="H19" s="13" t="str">
        <f t="shared" ca="1" si="5"/>
        <v>CN_09_02_CO_REC10_IMG10a.jpg</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800 x 458 px</v>
      </c>
      <c r="J19" s="67"/>
      <c r="K19" s="66" t="s">
        <v>198</v>
      </c>
      <c r="O19" s="2" t="str">
        <f>'Definición técnica de imagenes'!A31</f>
        <v>F10</v>
      </c>
    </row>
    <row r="20" spans="1:15" s="11" customFormat="1" ht="27" x14ac:dyDescent="0.25">
      <c r="A20" s="12" t="str">
        <f t="shared" si="6"/>
        <v>IMG11</v>
      </c>
      <c r="B20" s="62">
        <v>60972853</v>
      </c>
      <c r="C20" s="20" t="str">
        <f t="shared" si="0"/>
        <v>Recurso F6</v>
      </c>
      <c r="D20" s="63" t="s">
        <v>190</v>
      </c>
      <c r="E20" s="63" t="s">
        <v>155</v>
      </c>
      <c r="F20" s="13" t="str">
        <f t="shared" ca="1" si="4"/>
        <v>CN_09_02_CO_REC10_IMG11n.jpg</v>
      </c>
      <c r="G20" s="13" t="str">
        <f ca="1">IF($F20&lt;&gt;"",IF($G$4="Recurso",VLOOKUP($E20,OFFSET('Definición técnica de imagenes'!$A$1,MATCH($G$5,'Definición técnica de imagenes'!$A$1:$A$104,0)-1,1,COUNTIF('Definición técnica de imagenes'!$A$3:$A$102,$G$5),5),5,FALSE),'Definición técnica de imagenes'!$F$16),"")</f>
        <v>320 x 480 px</v>
      </c>
      <c r="H20" s="13" t="str">
        <f t="shared" ca="1" si="5"/>
        <v>CN_09_02_CO_REC10_IMG11a.jpg</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800 x 458 px</v>
      </c>
      <c r="J20" s="67" t="s">
        <v>199</v>
      </c>
      <c r="K20" s="66"/>
      <c r="O20" s="2" t="str">
        <f>'Definición técnica de imagenes'!A32</f>
        <v>F10B</v>
      </c>
    </row>
    <row r="21" spans="1:15" s="11" customFormat="1" x14ac:dyDescent="0.25">
      <c r="A21" s="12" t="str">
        <f t="shared" si="6"/>
        <v/>
      </c>
      <c r="B21" s="62"/>
      <c r="C21" s="20" t="str">
        <f t="shared" si="0"/>
        <v/>
      </c>
      <c r="D21" s="63"/>
      <c r="E21" s="63"/>
      <c r="F21" s="13" t="str">
        <f t="shared" si="4"/>
        <v/>
      </c>
      <c r="G21" s="13" t="str">
        <f ca="1">IF($F21&lt;&gt;"",IF($G$4="Recurso",VLOOKUP($E21,OFFSET('Definición técnica de imagenes'!$A$1,MATCH($G$5,'Definición técnica de imagenes'!$A$1:$A$104,0)-1,1,COUNTIF('Definición técnica de imagenes'!$A$3:$A$102,$G$5),5),5,FALSE),'Definición técnica de imagenes'!$F$16),"")</f>
        <v/>
      </c>
      <c r="H21" s="13" t="str">
        <f t="shared" ca="1" si="5"/>
        <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
      </c>
      <c r="J21" s="66"/>
      <c r="K21" s="66"/>
      <c r="O21" s="2" t="str">
        <f>'Definición técnica de imagenes'!A33</f>
        <v>F11</v>
      </c>
    </row>
    <row r="22" spans="1:15" s="11" customFormat="1" x14ac:dyDescent="0.25">
      <c r="A22" s="12" t="str">
        <f t="shared" si="6"/>
        <v/>
      </c>
      <c r="B22" s="62"/>
      <c r="C22" s="20" t="str">
        <f t="shared" si="0"/>
        <v/>
      </c>
      <c r="D22" s="63"/>
      <c r="E22" s="63"/>
      <c r="F22" s="13" t="str">
        <f t="shared" si="4"/>
        <v/>
      </c>
      <c r="G22" s="13" t="str">
        <f ca="1">IF($F22&lt;&gt;"",IF($G$4="Recurso",VLOOKUP($E22,OFFSET('Definición técnica de imagenes'!$A$1,MATCH($G$5,'Definición técnica de imagenes'!$A$1:$A$104,0)-1,1,COUNTIF('Definición técnica de imagenes'!$A$3:$A$102,$G$5),5),5,FALSE),'Definición técnica de imagenes'!$F$16),"")</f>
        <v/>
      </c>
      <c r="H22" s="13" t="str">
        <f t="shared" ca="1" si="5"/>
        <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
      </c>
      <c r="J22" s="63"/>
      <c r="K22" s="68"/>
      <c r="O22" s="2" t="str">
        <f>'Definición técnica de imagenes'!A34</f>
        <v>F12</v>
      </c>
    </row>
    <row r="23" spans="1:15" s="11" customFormat="1" x14ac:dyDescent="0.25">
      <c r="A23" s="12" t="str">
        <f t="shared" si="6"/>
        <v/>
      </c>
      <c r="B23" s="62"/>
      <c r="C23" s="20" t="str">
        <f t="shared" si="0"/>
        <v/>
      </c>
      <c r="D23" s="63"/>
      <c r="E23" s="63"/>
      <c r="F23" s="13" t="str">
        <f t="shared" si="4"/>
        <v/>
      </c>
      <c r="G23" s="13" t="str">
        <f ca="1">IF($F23&lt;&gt;"",IF($G$4="Recurso",VLOOKUP($E23,OFFSET('Definición técnica de imagenes'!$A$1,MATCH($G$5,'Definición técnica de imagenes'!$A$1:$A$104,0)-1,1,COUNTIF('Definición técnica de imagenes'!$A$3:$A$102,$G$5),5),5,FALSE),'Definición técnica de imagenes'!$F$16),"")</f>
        <v/>
      </c>
      <c r="H23" s="13" t="str">
        <f t="shared" ca="1" si="5"/>
        <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
      </c>
      <c r="J23" s="64"/>
      <c r="K23" s="64"/>
      <c r="O23" s="2" t="str">
        <f>'Definición técnica de imagenes'!A35</f>
        <v>F13</v>
      </c>
    </row>
    <row r="24" spans="1:15" s="11" customFormat="1" x14ac:dyDescent="0.25">
      <c r="A24" s="12" t="str">
        <f t="shared" si="6"/>
        <v/>
      </c>
      <c r="B24" s="62"/>
      <c r="C24" s="20" t="str">
        <f t="shared" si="0"/>
        <v/>
      </c>
      <c r="D24" s="63"/>
      <c r="E24" s="63"/>
      <c r="F24" s="13" t="str">
        <f t="shared" si="4"/>
        <v/>
      </c>
      <c r="G24" s="13" t="str">
        <f ca="1">IF($F24&lt;&gt;"",IF($G$4="Recurso",VLOOKUP($E24,OFFSET('Definición técnica de imagenes'!$A$1,MATCH($G$5,'Definición técnica de imagenes'!$A$1:$A$104,0)-1,1,COUNTIF('Definición técnica de imagenes'!$A$3:$A$102,$G$5),5),5,FALSE),'Definición técnica de imagenes'!$F$16),"")</f>
        <v/>
      </c>
      <c r="H24" s="13" t="str">
        <f t="shared" ca="1" si="5"/>
        <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
      </c>
      <c r="J24" s="63"/>
      <c r="K24" s="65"/>
      <c r="O24" s="2" t="str">
        <f>'Definición técnica de imagenes'!A37</f>
        <v>F13B</v>
      </c>
    </row>
    <row r="25" spans="1:15" s="11" customFormat="1" x14ac:dyDescent="0.25">
      <c r="A25" s="12" t="str">
        <f t="shared" si="6"/>
        <v/>
      </c>
      <c r="B25" s="62"/>
      <c r="C25" s="20" t="str">
        <f t="shared" si="0"/>
        <v/>
      </c>
      <c r="D25" s="63"/>
      <c r="E25" s="63"/>
      <c r="F25" s="13" t="str">
        <f t="shared" si="4"/>
        <v/>
      </c>
      <c r="G25" s="13" t="str">
        <f ca="1">IF($F25&lt;&gt;"",IF($G$4="Recurso",VLOOKUP($E25,OFFSET('Definición técnica de imagenes'!$A$1,MATCH($G$5,'Definición técnica de imagenes'!$A$1:$A$104,0)-1,1,COUNTIF('Definición técnica de imagenes'!$A$3:$A$102,$G$5),5),5,FALSE),'Definición técnica de imagenes'!$F$16),"")</f>
        <v/>
      </c>
      <c r="H25" s="13" t="str">
        <f t="shared" ca="1" si="5"/>
        <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
      </c>
      <c r="J25" s="63"/>
      <c r="K25" s="64"/>
    </row>
    <row r="26" spans="1:15" s="11" customFormat="1" x14ac:dyDescent="0.25">
      <c r="A26" s="12" t="str">
        <f t="shared" si="6"/>
        <v/>
      </c>
      <c r="B26" s="62"/>
      <c r="C26" s="20" t="str">
        <f t="shared" si="0"/>
        <v/>
      </c>
      <c r="D26" s="63"/>
      <c r="E26" s="63"/>
      <c r="F26" s="13" t="str">
        <f t="shared" si="4"/>
        <v/>
      </c>
      <c r="G26" s="13" t="str">
        <f ca="1">IF($F26&lt;&gt;"",IF($G$4="Recurso",VLOOKUP($E26,OFFSET('Definición técnica de imagenes'!$A$1,MATCH($G$5,'Definición técnica de imagenes'!$A$1:$A$104,0)-1,1,COUNTIF('Definición técnica de imagenes'!$A$3:$A$102,$G$5),5),5,FALSE),'Definición técnica de imagenes'!$F$16),"")</f>
        <v/>
      </c>
      <c r="H26" s="13" t="str">
        <f t="shared" ca="1" si="5"/>
        <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
      </c>
      <c r="J26" s="63"/>
      <c r="K26" s="64"/>
    </row>
    <row r="27" spans="1:15" s="11" customFormat="1" x14ac:dyDescent="0.25">
      <c r="A27" s="12" t="str">
        <f t="shared" si="6"/>
        <v/>
      </c>
      <c r="B27" s="62"/>
      <c r="C27" s="20" t="str">
        <f t="shared" si="0"/>
        <v/>
      </c>
      <c r="D27" s="63"/>
      <c r="E27" s="63"/>
      <c r="F27" s="13" t="str">
        <f t="shared" si="4"/>
        <v/>
      </c>
      <c r="G27" s="13" t="str">
        <f ca="1">IF($F27&lt;&gt;"",IF($G$4="Recurso",VLOOKUP($E27,OFFSET('Definición técnica de imagenes'!$A$1,MATCH($G$5,'Definición técnica de imagenes'!$A$1:$A$104,0)-1,1,COUNTIF('Definición técnica de imagenes'!$A$3:$A$102,$G$5),5),5,FALSE),'Definición técnica de imagenes'!$F$16),"")</f>
        <v/>
      </c>
      <c r="H27" s="13" t="str">
        <f t="shared" ca="1" si="5"/>
        <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
      </c>
      <c r="J27" s="64"/>
      <c r="K27" s="64"/>
      <c r="O27" s="2"/>
    </row>
    <row r="28" spans="1:15" s="11" customFormat="1" x14ac:dyDescent="0.25">
      <c r="A28" s="12" t="str">
        <f t="shared" si="6"/>
        <v/>
      </c>
      <c r="B28" s="62"/>
      <c r="C28" s="20" t="str">
        <f t="shared" si="0"/>
        <v/>
      </c>
      <c r="D28" s="63"/>
      <c r="E28" s="63"/>
      <c r="F28" s="13" t="str">
        <f t="shared" si="4"/>
        <v/>
      </c>
      <c r="G28" s="13" t="str">
        <f ca="1">IF($F28&lt;&gt;"",IF($G$4="Recurso",VLOOKUP($E28,OFFSET('Definición técnica de imagenes'!$A$1,MATCH($G$5,'Definición técnica de imagenes'!$A$1:$A$104,0)-1,1,COUNTIF('Definición técnica de imagenes'!$A$3:$A$102,$G$5),5),5,FALSE),'Definición técnica de imagenes'!$F$16),"")</f>
        <v/>
      </c>
      <c r="H28" s="13" t="str">
        <f t="shared" ca="1" si="5"/>
        <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
      </c>
      <c r="J28" s="64"/>
      <c r="K28" s="64"/>
    </row>
    <row r="29" spans="1:15" s="11" customFormat="1" x14ac:dyDescent="0.25">
      <c r="A29" s="12" t="str">
        <f t="shared" si="6"/>
        <v/>
      </c>
      <c r="B29" s="62"/>
      <c r="C29" s="20" t="str">
        <f t="shared" si="0"/>
        <v/>
      </c>
      <c r="D29" s="63"/>
      <c r="E29" s="63"/>
      <c r="F29" s="13" t="str">
        <f t="shared" si="4"/>
        <v/>
      </c>
      <c r="G29" s="13" t="str">
        <f ca="1">IF($F29&lt;&gt;"",IF($G$4="Recurso",VLOOKUP($E29,OFFSET('Definición técnica de imagenes'!$A$1,MATCH($G$5,'Definición técnica de imagenes'!$A$1:$A$104,0)-1,1,COUNTIF('Definición técnica de imagenes'!$A$3:$A$102,$G$5),5),5,FALSE),'Definición técnica de imagenes'!$F$16),"")</f>
        <v/>
      </c>
      <c r="H29" s="13" t="str">
        <f t="shared" ca="1" si="5"/>
        <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
      </c>
      <c r="J29" s="64"/>
      <c r="K29" s="64"/>
    </row>
    <row r="30" spans="1:15" s="11" customFormat="1" x14ac:dyDescent="0.25">
      <c r="A30" s="12" t="str">
        <f t="shared" si="6"/>
        <v/>
      </c>
      <c r="B30" s="62"/>
      <c r="C30" s="20" t="str">
        <f t="shared" si="0"/>
        <v/>
      </c>
      <c r="D30" s="63"/>
      <c r="E30" s="63"/>
      <c r="F30" s="13" t="str">
        <f t="shared" si="4"/>
        <v/>
      </c>
      <c r="G30" s="13" t="str">
        <f ca="1">IF($F30&lt;&gt;"",IF($G$4="Recurso",VLOOKUP($E30,OFFSET('Definición técnica de imagenes'!$A$1,MATCH($G$5,'Definición técnica de imagenes'!$A$1:$A$104,0)-1,1,COUNTIF('Definición técnica de imagenes'!$A$3:$A$102,$G$5),5),5,FALSE),'Definición técnica de imagenes'!$F$16),"")</f>
        <v/>
      </c>
      <c r="H30" s="13" t="str">
        <f t="shared" ca="1" si="5"/>
        <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
      </c>
      <c r="J30" s="64"/>
      <c r="K30" s="64"/>
    </row>
    <row r="31" spans="1:15" s="11" customFormat="1" x14ac:dyDescent="0.25">
      <c r="A31" s="12" t="str">
        <f t="shared" si="6"/>
        <v/>
      </c>
      <c r="B31" s="62"/>
      <c r="C31" s="20" t="str">
        <f t="shared" si="0"/>
        <v/>
      </c>
      <c r="D31" s="63"/>
      <c r="E31" s="63"/>
      <c r="F31" s="13" t="str">
        <f t="shared" si="4"/>
        <v/>
      </c>
      <c r="G31" s="13" t="str">
        <f ca="1">IF($F31&lt;&gt;"",IF($G$4="Recurso",VLOOKUP($E31,OFFSET('Definición técnica de imagenes'!$A$1,MATCH($G$5,'Definición técnica de imagenes'!$A$1:$A$104,0)-1,1,COUNTIF('Definición técnica de imagenes'!$A$3:$A$102,$G$5),5),5,FALSE),'Definición técnica de imagenes'!$F$16),"")</f>
        <v/>
      </c>
      <c r="H31" s="13" t="str">
        <f t="shared" ca="1" si="5"/>
        <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
      </c>
      <c r="J31" s="64"/>
      <c r="K31" s="64"/>
    </row>
    <row r="32" spans="1:15" s="11" customFormat="1" x14ac:dyDescent="0.25">
      <c r="A32" s="12" t="str">
        <f t="shared" si="6"/>
        <v/>
      </c>
      <c r="B32" s="62"/>
      <c r="C32" s="20" t="str">
        <f t="shared" si="0"/>
        <v/>
      </c>
      <c r="D32" s="63"/>
      <c r="E32" s="63"/>
      <c r="F32" s="13" t="str">
        <f t="shared" si="4"/>
        <v/>
      </c>
      <c r="G32" s="13" t="str">
        <f ca="1">IF($F32&lt;&gt;"",IF($G$4="Recurso",VLOOKUP($E32,OFFSET('Definición técnica de imagenes'!$A$1,MATCH($G$5,'Definición técnica de imagenes'!$A$1:$A$104,0)-1,1,COUNTIF('Definición técnica de imagenes'!$A$3:$A$102,$G$5),5),5,FALSE),'Definición técnica de imagenes'!$F$16),"")</f>
        <v/>
      </c>
      <c r="H32" s="13" t="str">
        <f t="shared" ca="1" si="5"/>
        <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
      </c>
      <c r="J32" s="64"/>
      <c r="K32" s="64"/>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69"/>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0"/>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2" t="s">
        <v>38</v>
      </c>
      <c r="B1" s="93"/>
      <c r="C1" s="93"/>
      <c r="D1" s="93"/>
      <c r="E1" s="93"/>
      <c r="F1" s="94"/>
    </row>
    <row r="2" spans="1:11" x14ac:dyDescent="0.25">
      <c r="A2" s="30" t="s">
        <v>42</v>
      </c>
      <c r="B2" s="31"/>
      <c r="C2" s="95" t="s">
        <v>13</v>
      </c>
      <c r="D2" s="96"/>
      <c r="E2" s="97"/>
      <c r="F2" s="32"/>
    </row>
    <row r="3" spans="1:11" ht="63" x14ac:dyDescent="0.25">
      <c r="A3" s="33" t="s">
        <v>43</v>
      </c>
      <c r="B3" s="31"/>
      <c r="C3" s="101" t="s">
        <v>14</v>
      </c>
      <c r="D3" s="102"/>
      <c r="E3" s="103"/>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4" t="str">
        <f>CONCATENATE(H21,"_",I21,"_",J21,"_CO")</f>
        <v>LE_07_04_CO</v>
      </c>
      <c r="E5" s="105"/>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0" t="str">
        <f>CONCATENATE("SolicitudGrafica_",D5,".xls")</f>
        <v>SolicitudGrafica_LE_07_04_CO.xls</v>
      </c>
      <c r="E7" s="90"/>
      <c r="F7" s="91"/>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2" t="s">
        <v>41</v>
      </c>
      <c r="B13" s="93"/>
      <c r="C13" s="93"/>
      <c r="D13" s="93"/>
      <c r="E13" s="93"/>
      <c r="F13" s="94"/>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5" t="s">
        <v>49</v>
      </c>
      <c r="D15" s="96"/>
      <c r="E15" s="96"/>
      <c r="F15" s="97"/>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8" t="str">
        <f>CONCATENATE(H21,"_",I21,"_",J21,"_",K45)</f>
        <v>LE_07_04_REC10</v>
      </c>
      <c r="E17" s="99"/>
      <c r="F17" s="100"/>
      <c r="J17" s="22">
        <v>14</v>
      </c>
      <c r="K17" s="22">
        <v>14</v>
      </c>
    </row>
    <row r="18" spans="1:11" ht="79.5" thickBot="1" x14ac:dyDescent="0.3">
      <c r="A18" s="33" t="s">
        <v>48</v>
      </c>
      <c r="B18" s="31"/>
      <c r="C18" s="59" t="s">
        <v>120</v>
      </c>
      <c r="D18" s="90" t="str">
        <f>CONCATENATE("SolicitudGrafica_",D17,".xls")</f>
        <v>SolicitudGrafica_LE_07_04_REC10.xls</v>
      </c>
      <c r="E18" s="90"/>
      <c r="F18" s="91"/>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7" t="s">
        <v>56</v>
      </c>
      <c r="B1" s="107" t="s">
        <v>149</v>
      </c>
      <c r="C1" s="107" t="s">
        <v>63</v>
      </c>
      <c r="D1" s="107" t="s">
        <v>64</v>
      </c>
      <c r="E1" s="107" t="s">
        <v>5</v>
      </c>
      <c r="F1" s="107" t="s">
        <v>65</v>
      </c>
      <c r="G1" s="107" t="s">
        <v>66</v>
      </c>
      <c r="H1" s="106" t="s">
        <v>68</v>
      </c>
      <c r="I1" s="106"/>
    </row>
    <row r="2" spans="1:10" x14ac:dyDescent="0.25">
      <c r="A2" s="107"/>
      <c r="B2" s="107"/>
      <c r="C2" s="107"/>
      <c r="D2" s="107"/>
      <c r="E2" s="107"/>
      <c r="F2" s="107"/>
      <c r="G2" s="107"/>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2"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6" customFormat="1" ht="14.65" customHeight="1" x14ac:dyDescent="0.25">
      <c r="A15" s="74" t="s">
        <v>96</v>
      </c>
      <c r="B15" s="74"/>
      <c r="C15" s="74" t="s">
        <v>97</v>
      </c>
      <c r="D15" s="75" t="s">
        <v>98</v>
      </c>
      <c r="E15" s="74" t="s">
        <v>93</v>
      </c>
      <c r="F15" s="74" t="s">
        <v>117</v>
      </c>
      <c r="G15" s="74"/>
      <c r="H15" s="75" t="s">
        <v>122</v>
      </c>
      <c r="I15" s="74"/>
      <c r="J15" s="76"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1"/>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1"/>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Magda Gaviria</cp:lastModifiedBy>
  <dcterms:created xsi:type="dcterms:W3CDTF">2014-07-01T23:43:25Z</dcterms:created>
  <dcterms:modified xsi:type="dcterms:W3CDTF">2016-01-21T15:29:13Z</dcterms:modified>
</cp:coreProperties>
</file>