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09_CO\CN_10_09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gráfica'!$A$9:$P$105</definedName>
  </definedNames>
  <calcPr calcId="152511" concurrentCalc="0"/>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<sst xmlns="http://schemas.openxmlformats.org/spreadsheetml/2006/main" count="334" uniqueCount="212">
  <si>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</si>
  <si>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</si>
  <si>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</si>
  <si>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</si>
  <si>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</si>
  <si>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</si>
  <si>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</si>
  <si>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</si>
  <si>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</si>
  <si>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</si>
  <si>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</si>
  <si>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</si>
  <si>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</si>
  <si>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</si>
  <si>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</si>
  <si>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</si>
  <si>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</si>
  <si>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</si>
  <si>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</si>
  <si>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</si>
  <si>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</si>
  <si>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</si>
  <si>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</si>
  <si>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</si>
  <si>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</si>
  <si>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</si>
  <si>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</si>
  <si>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</si>
  <si>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</si>
  <si>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</si>
  <si>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</si>
  <si>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</si>
  <si>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</si>
  <si>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</si>
  <si>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</si>
  <si>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</si>
  <si>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</si>
  <si>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</si>
  <si>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</si>
  <si>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</si>
  <si>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</si>
  <si>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</si>
  <si>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</si>
  <si>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</si>
  <si>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</si>
  <si>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</si>
  <si>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</si>
  <si>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</si>
  <si>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</si>
  <si>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</si>
  <si>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</si>
  <si>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</si>
  <si>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</si>
  <si>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</si>
  <si>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</si>
  <si>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</si>
  <si>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</si>
  <si>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</si>
  <si>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</si>
  <si>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</si>
  <si>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</si>
  <si>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</si>
  <si>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</si>
  <si>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</si>
  <si>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</si>
  <si>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</si>
  <si>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</si>
  <si>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</si>
  <si>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</si>
  <si>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</si>
  <si>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</si>
  <si>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</si>
  <si>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</si>
  <si>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</si>
  <si>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</si>
  <si>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</si>
  <si>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</si>
  <si>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</si>
  <si>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</si>
  <si>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</si>
  <si>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</si>
  <si>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</si>
  <si>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</si>
  <si>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</si>
  <si>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</si>
  <si>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</si>
  <si>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</si>
  <si>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</si>
  <si>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</si>
  <si>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</si>
  <si>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</si>
  <si>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</si>
  <si>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</si>
  <si>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</si>
  <si>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</si>
  <si>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</si>
  <si>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</si>
  <si>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</si>
  <si>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</si>
  <si>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</si>
  <si>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</si>
  <si>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</si>
  <si>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</si>
  <si>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</si>
  <si>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</si>
  <si>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</si>
  <si>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</si>
  <si>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</si>
  <si>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</si>
  <si>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</si>
  <si>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</si>
  <si>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</si>
  <si>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</si>
  <si>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</si>
  <si>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</si>
  <si>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</si>
  <si>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</si>
  <si>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</si>
  <si>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</si>
  <si>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</si>
  <si>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</si>
  <si>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</si>
  <si>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</si>
  <si>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</si>
  <si>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</si>
  <si>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</si>
  <si>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</si>
  <si>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</si>
  <si>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</si>
  <si>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</si>
  <si>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</si>
  <si>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</si>
  <si>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</si>
  <si>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</si>
  <si>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</si>
  <si>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</si>
  <si>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</si>
  <si>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</si>
  <si>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</si>
  <si>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</si>
  <si>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</si>
  <si>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</si>
  <si>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</si>
  <si>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</si>
  <si>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</si>
  <si>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</si>
  <si>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Cuaderno de Estudio</t>
  </si>
  <si>
    <t>IMG1</t>
  </si>
  <si>
    <t>Ilustración</t>
  </si>
  <si>
    <t>IMG2</t>
  </si>
  <si>
    <t>IMG3</t>
  </si>
  <si>
    <t>IMG4</t>
  </si>
  <si>
    <t>IMG5</t>
  </si>
  <si>
    <t>IMG6</t>
  </si>
  <si>
    <t>IMG7</t>
  </si>
  <si>
    <t>IMG8</t>
  </si>
  <si>
    <t>IMG9</t>
  </si>
  <si>
    <t>IMG10</t>
  </si>
  <si>
    <t>IMG11</t>
  </si>
  <si>
    <t>IMG12</t>
  </si>
  <si>
    <t>IMG13</t>
  </si>
  <si>
    <t>IMG14</t>
  </si>
  <si>
    <t>IMG15</t>
  </si>
  <si>
    <t>IMG16</t>
  </si>
  <si>
    <t>IMG17</t>
  </si>
  <si>
    <t>IMG18</t>
  </si>
  <si>
    <t>IMG19</t>
  </si>
  <si>
    <t>IMG20</t>
  </si>
  <si>
    <t>Horizontal</t>
  </si>
  <si>
    <t>Fotografía</t>
  </si>
  <si>
    <t>Ver descripción y observación</t>
  </si>
  <si>
    <t>IMG21</t>
  </si>
  <si>
    <t>IMG22</t>
  </si>
  <si>
    <t>IMG23</t>
  </si>
  <si>
    <t>IMG24</t>
  </si>
  <si>
    <t>IMG25</t>
  </si>
  <si>
    <t>IMG26</t>
  </si>
  <si>
    <t>IMG27</t>
  </si>
  <si>
    <t>La materia y la energía</t>
  </si>
  <si>
    <t>CN_10_09_CO</t>
  </si>
  <si>
    <t>Código Shutterstock 207761548</t>
  </si>
  <si>
    <t>Código Shutterstock 94396489</t>
  </si>
  <si>
    <t xml:space="preserve">Fotografía que se incluye en la tabla IMG02. No tiene pie de imagen </t>
  </si>
  <si>
    <t xml:space="preserve">Código Shutterstock 204961306. Ver observaciones </t>
  </si>
  <si>
    <t>Se solicita por favor Cambiar  solid, liquid y gas por sólido, líquido y gaseoso respectivamente. La ilustración hacer parte de IMG02 no tiene pie de imagen</t>
  </si>
  <si>
    <t>Código Shutterstock 1809376</t>
  </si>
  <si>
    <t>Código Shutterstock 174772847</t>
  </si>
  <si>
    <t>Código Shutterstock 70049467</t>
  </si>
  <si>
    <t xml:space="preserve">Se solicita disponer la palabra "Plomo" debajo de la imagen. Se deja ilustración guía.Fotografía que se incluye en la tabla IMG02. No tiene pie de imagen </t>
  </si>
  <si>
    <t>Código Shutterstock 171735803</t>
  </si>
  <si>
    <t>Código Shutterstock 97607600</t>
  </si>
  <si>
    <t>https://drive.google.com/file/d/0B8KYPZlXH19OenBvdWVyZWkzdDg/view?usp=sharing</t>
  </si>
  <si>
    <t>Código Shutterstock 95156056</t>
  </si>
  <si>
    <t>Código Shutterstock 150550232</t>
  </si>
  <si>
    <t>Código Shutterstock 27903946</t>
  </si>
  <si>
    <t>Código Shutterstock 109152572</t>
  </si>
  <si>
    <t xml:space="preserve">Código Shutterstock 133274645. Ver obsevaciones y descripciones </t>
  </si>
  <si>
    <t xml:space="preserve">Código Shutterstock 139537097. Ver obsevaciones y descripciones </t>
  </si>
  <si>
    <t xml:space="preserve">Se solicita por favor cambiar de inglés a español los textos que aparecen en la imagen: -Solid por Sólido
-liquid por Líquido
- Gas por gaseoso
-Deposition por Sublimación
-Sublimation por Sublimación regresiva 
-Freezing por Solidificación 
-Melting por Fusión
_Evaporation por Vaporización
-Condensation por Condensación Eliminar lo que se encuentra en el cuadro rojo 
</t>
  </si>
  <si>
    <t>Se solicita realizar ilustración de esquema igual a la imagen guía. Los colores se dejan según criterio de la diseñadora de acuerdo a maqueta.</t>
  </si>
  <si>
    <t>Se solicita realizar ilustración de gráfico igual a la imagen guía. Los colores se dejan según criterio de la diseñadora de acuerdo a maqueta.</t>
  </si>
  <si>
    <t>4º ESO/Fisica-quimica/ Las reacciones químicas / ¿Qué es reacción química?</t>
  </si>
  <si>
    <t>Código Shutterstock 255801601</t>
  </si>
  <si>
    <t>Código Shutterstock 94579318</t>
  </si>
  <si>
    <t>Código Shutterstock 192603359</t>
  </si>
  <si>
    <t>http://hispanicasaber.planetasaber.com/encyclopedia/default.asp?idpack=11&amp;idpil=001EQH01&amp;ruta=Buscador</t>
  </si>
  <si>
    <t>Código Shutterstock 131105219</t>
  </si>
  <si>
    <t>Código Shutterstock 252763060</t>
  </si>
  <si>
    <t>Código Shutterstock 281121041</t>
  </si>
  <si>
    <t xml:space="preserve">Se solicita por favor realizar ilustración similar a la imagen guía. Por favor implementar imágenes que correspondan a termómetros reales </t>
  </si>
  <si>
    <t>Se solicita realizar ilustración de esquema igual a la imagen guía. Los colores y formas a utilizar se dejan según criterio de la diseñadora de acuerdo a maqueta.</t>
  </si>
  <si>
    <t>Se solicita realizar ilustración de tabla con letra Arial 12. La tabla guía se encuentra dirigiéndose al enlace que se relaciona. La tabla a ilustrar contiene fotografías e ilustraciones inmersas, las cuales se solicitan posteriormente IMG 03- IMG 14. Todas las fotografías e ilustraciones deben ser del mismo tamaño. La tabla debe tener el mínimo en márgenes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</si>
</sst>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7" fillId="0" borderId="5" xfId="0" applyFont="1" applyBorder="1" applyAlignment="1">
      <alignment vertical="top" wrapText="1"/>
    </xf>
    <xf numFmtId="0" fontId="0" fillId="0" borderId="5" xfId="0" applyBorder="1"/>
    <xf numFmtId="0" fontId="6" fillId="0" borderId="5" xfId="0" applyFont="1" applyBorder="1" applyAlignment="1">
      <alignment vertical="top" wrapText="1"/>
    </xf>
    <xf numFmtId="0" fontId="4" fillId="0" borderId="5" xfId="51" applyBorder="1" applyAlignment="1">
      <alignment wrapText="1"/>
    </xf>
    <xf numFmtId="0" fontId="6"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18" Type="http://schemas.openxmlformats.org/officeDocument/2006/relationships/image" Target="../media/image19.jpeg"/><Relationship Id="rId3" Type="http://schemas.openxmlformats.org/officeDocument/2006/relationships/image" Target="../media/image4.jpe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jpeg"/><Relationship Id="rId17" Type="http://schemas.openxmlformats.org/officeDocument/2006/relationships/image" Target="../media/image18.jpeg"/><Relationship Id="rId25" Type="http://schemas.openxmlformats.org/officeDocument/2006/relationships/image" Target="../media/image26.gif"/><Relationship Id="rId2" Type="http://schemas.openxmlformats.org/officeDocument/2006/relationships/image" Target="../media/image3.jpeg"/><Relationship Id="rId16" Type="http://schemas.openxmlformats.org/officeDocument/2006/relationships/image" Target="../media/image17.jpeg"/><Relationship Id="rId20" Type="http://schemas.openxmlformats.org/officeDocument/2006/relationships/image" Target="../media/image21.jpeg"/><Relationship Id="rId1" Type="http://schemas.openxmlformats.org/officeDocument/2006/relationships/image" Target="../media/image2.jpeg"/><Relationship Id="rId6" Type="http://schemas.openxmlformats.org/officeDocument/2006/relationships/image" Target="../media/image7.jpeg"/><Relationship Id="rId11" Type="http://schemas.openxmlformats.org/officeDocument/2006/relationships/image" Target="../media/image12.jpeg"/><Relationship Id="rId24" Type="http://schemas.openxmlformats.org/officeDocument/2006/relationships/image" Target="../media/image25.jpeg"/><Relationship Id="rId5" Type="http://schemas.openxmlformats.org/officeDocument/2006/relationships/image" Target="../media/image6.jpeg"/><Relationship Id="rId15" Type="http://schemas.openxmlformats.org/officeDocument/2006/relationships/image" Target="../media/image16.png"/><Relationship Id="rId23" Type="http://schemas.openxmlformats.org/officeDocument/2006/relationships/image" Target="../media/image24.jpeg"/><Relationship Id="rId10" Type="http://schemas.openxmlformats.org/officeDocument/2006/relationships/image" Target="../media/image11.jpeg"/><Relationship Id="rId19" Type="http://schemas.openxmlformats.org/officeDocument/2006/relationships/image" Target="../media/image20.jpeg"/><Relationship Id="rId4" Type="http://schemas.openxmlformats.org/officeDocument/2006/relationships/image" Target="../media/image5.jpeg"/><Relationship Id="rId9" Type="http://schemas.openxmlformats.org/officeDocument/2006/relationships/image" Target="../media/image10.jpeg"/><Relationship Id="rId14" Type="http://schemas.openxmlformats.org/officeDocument/2006/relationships/image" Target="../media/image15.png"/><Relationship Id="rId22" Type="http://schemas.openxmlformats.org/officeDocument/2006/relationships/image" Target="../media/image2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323849</xdr:colOff>
      <xdr:row>9</xdr:row>
      <xdr:rowOff>171449</xdr:rowOff>
    </xdr:from>
    <xdr:to>
      <xdr:col>9</xdr:col>
      <xdr:colOff>3248024</xdr:colOff>
      <xdr:row>9</xdr:row>
      <xdr:rowOff>1343024</xdr:rowOff>
    </xdr:to>
    <xdr:pic>
      <xdr:nvPicPr>
        <xdr:cNvPr id="43" name="Imagen 42" descr="http://thumb1.shutterstock.com/display_pic_with_logo/960055/207761548/stock-photo-a-closeup-view-of-a-bunch-of-shiny-straight-blonde-hair-in-a-wavy-curved-style-with-a-section-207761548.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82824" y="2143124"/>
          <a:ext cx="2924175" cy="1171575"/>
        </a:xfrm>
        <a:prstGeom prst="rect">
          <a:avLst/>
        </a:prstGeom>
        <a:noFill/>
        <a:ln>
          <a:noFill/>
        </a:ln>
      </xdr:spPr>
    </xdr:pic>
    <xdr:clientData/>
  </xdr:twoCellAnchor>
  <xdr:twoCellAnchor editAs="oneCell">
    <xdr:from>
      <xdr:col>9</xdr:col>
      <xdr:colOff>342900</xdr:colOff>
      <xdr:row>11</xdr:row>
      <xdr:rowOff>76199</xdr:rowOff>
    </xdr:from>
    <xdr:to>
      <xdr:col>9</xdr:col>
      <xdr:colOff>2876550</xdr:colOff>
      <xdr:row>11</xdr:row>
      <xdr:rowOff>1895474</xdr:rowOff>
    </xdr:to>
    <xdr:pic>
      <xdr:nvPicPr>
        <xdr:cNvPr id="46" name="Imagen 45" descr="young woman is tasting her cooking in the kitche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001875" y="5467349"/>
          <a:ext cx="2533650" cy="1819275"/>
        </a:xfrm>
        <a:prstGeom prst="rect">
          <a:avLst/>
        </a:prstGeom>
        <a:noFill/>
        <a:ln>
          <a:noFill/>
        </a:ln>
      </xdr:spPr>
    </xdr:pic>
    <xdr:clientData/>
  </xdr:twoCellAnchor>
  <xdr:twoCellAnchor editAs="oneCell">
    <xdr:from>
      <xdr:col>9</xdr:col>
      <xdr:colOff>257175</xdr:colOff>
      <xdr:row>12</xdr:row>
      <xdr:rowOff>123825</xdr:rowOff>
    </xdr:from>
    <xdr:to>
      <xdr:col>9</xdr:col>
      <xdr:colOff>2962275</xdr:colOff>
      <xdr:row>12</xdr:row>
      <xdr:rowOff>1628775</xdr:rowOff>
    </xdr:to>
    <xdr:pic>
      <xdr:nvPicPr>
        <xdr:cNvPr id="49" name="Imagen 48" descr="State of Matter. Solid, Liquid and Gas. Vector Illustration."/>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16150" y="7572375"/>
          <a:ext cx="2705100" cy="1504950"/>
        </a:xfrm>
        <a:prstGeom prst="rect">
          <a:avLst/>
        </a:prstGeom>
        <a:noFill/>
        <a:ln>
          <a:noFill/>
        </a:ln>
      </xdr:spPr>
    </xdr:pic>
    <xdr:clientData/>
  </xdr:twoCellAnchor>
  <xdr:twoCellAnchor editAs="oneCell">
    <xdr:from>
      <xdr:col>9</xdr:col>
      <xdr:colOff>600075</xdr:colOff>
      <xdr:row>13</xdr:row>
      <xdr:rowOff>9525</xdr:rowOff>
    </xdr:from>
    <xdr:to>
      <xdr:col>9</xdr:col>
      <xdr:colOff>2057400</xdr:colOff>
      <xdr:row>13</xdr:row>
      <xdr:rowOff>1847850</xdr:rowOff>
    </xdr:to>
    <xdr:pic>
      <xdr:nvPicPr>
        <xdr:cNvPr id="52" name="Imagen 51" descr="El agua que hierve en un excedente a del cubilete bunsen lahornilla."/>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259050" y="9363075"/>
          <a:ext cx="1457325" cy="1838325"/>
        </a:xfrm>
        <a:prstGeom prst="rect">
          <a:avLst/>
        </a:prstGeom>
        <a:noFill/>
        <a:ln>
          <a:noFill/>
        </a:ln>
      </xdr:spPr>
    </xdr:pic>
    <xdr:clientData/>
  </xdr:twoCellAnchor>
  <xdr:twoCellAnchor editAs="oneCell">
    <xdr:from>
      <xdr:col>9</xdr:col>
      <xdr:colOff>561975</xdr:colOff>
      <xdr:row>14</xdr:row>
      <xdr:rowOff>85725</xdr:rowOff>
    </xdr:from>
    <xdr:to>
      <xdr:col>9</xdr:col>
      <xdr:colOff>1884680</xdr:colOff>
      <xdr:row>14</xdr:row>
      <xdr:rowOff>1857375</xdr:rowOff>
    </xdr:to>
    <xdr:pic>
      <xdr:nvPicPr>
        <xdr:cNvPr id="57" name="Imagen 56" descr="Butter melting in a hot pan with a wooden spoon"/>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220950" y="11430000"/>
          <a:ext cx="1322705" cy="1771650"/>
        </a:xfrm>
        <a:prstGeom prst="rect">
          <a:avLst/>
        </a:prstGeom>
        <a:noFill/>
        <a:ln>
          <a:noFill/>
        </a:ln>
      </xdr:spPr>
    </xdr:pic>
    <xdr:clientData/>
  </xdr:twoCellAnchor>
  <xdr:twoCellAnchor editAs="oneCell">
    <xdr:from>
      <xdr:col>9</xdr:col>
      <xdr:colOff>447675</xdr:colOff>
      <xdr:row>15</xdr:row>
      <xdr:rowOff>76200</xdr:rowOff>
    </xdr:from>
    <xdr:to>
      <xdr:col>9</xdr:col>
      <xdr:colOff>2047875</xdr:colOff>
      <xdr:row>15</xdr:row>
      <xdr:rowOff>1714500</xdr:rowOff>
    </xdr:to>
    <xdr:pic>
      <xdr:nvPicPr>
        <xdr:cNvPr id="58" name="Imagen 57" descr="Oil in water on white"/>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106650" y="13401675"/>
          <a:ext cx="1600200" cy="1638300"/>
        </a:xfrm>
        <a:prstGeom prst="rect">
          <a:avLst/>
        </a:prstGeom>
        <a:noFill/>
        <a:ln>
          <a:noFill/>
        </a:ln>
      </xdr:spPr>
    </xdr:pic>
    <xdr:clientData/>
  </xdr:twoCellAnchor>
  <xdr:twoCellAnchor editAs="oneCell">
    <xdr:from>
      <xdr:col>9</xdr:col>
      <xdr:colOff>638174</xdr:colOff>
      <xdr:row>16</xdr:row>
      <xdr:rowOff>47625</xdr:rowOff>
    </xdr:from>
    <xdr:to>
      <xdr:col>9</xdr:col>
      <xdr:colOff>2467609</xdr:colOff>
      <xdr:row>16</xdr:row>
      <xdr:rowOff>1509395</xdr:rowOff>
    </xdr:to>
    <xdr:pic>
      <xdr:nvPicPr>
        <xdr:cNvPr id="30" name="Imagen 29"/>
        <xdr:cNvPicPr/>
      </xdr:nvPicPr>
      <xdr:blipFill rotWithShape="1">
        <a:blip xmlns:r="http://schemas.openxmlformats.org/officeDocument/2006/relationships" r:embed="rId7"/>
        <a:srcRect l="66724" t="36062" r="7543" b="27105"/>
        <a:stretch/>
      </xdr:blipFill>
      <xdr:spPr bwMode="auto">
        <a:xfrm>
          <a:off x="15297149" y="15211425"/>
          <a:ext cx="1829435" cy="14617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1219200</xdr:colOff>
      <xdr:row>18</xdr:row>
      <xdr:rowOff>66675</xdr:rowOff>
    </xdr:from>
    <xdr:to>
      <xdr:col>9</xdr:col>
      <xdr:colOff>2600325</xdr:colOff>
      <xdr:row>18</xdr:row>
      <xdr:rowOff>1463675</xdr:rowOff>
    </xdr:to>
    <xdr:pic>
      <xdr:nvPicPr>
        <xdr:cNvPr id="32" name="Imagen 31" descr="Elastic band on hands, isolated on white"/>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878175" y="18602325"/>
          <a:ext cx="1381125" cy="1397000"/>
        </a:xfrm>
        <a:prstGeom prst="rect">
          <a:avLst/>
        </a:prstGeom>
        <a:noFill/>
        <a:ln>
          <a:noFill/>
        </a:ln>
      </xdr:spPr>
    </xdr:pic>
    <xdr:clientData/>
  </xdr:twoCellAnchor>
  <xdr:twoCellAnchor editAs="oneCell">
    <xdr:from>
      <xdr:col>9</xdr:col>
      <xdr:colOff>409574</xdr:colOff>
      <xdr:row>19</xdr:row>
      <xdr:rowOff>180974</xdr:rowOff>
    </xdr:from>
    <xdr:to>
      <xdr:col>9</xdr:col>
      <xdr:colOff>2438399</xdr:colOff>
      <xdr:row>19</xdr:row>
      <xdr:rowOff>2171699</xdr:rowOff>
    </xdr:to>
    <xdr:pic>
      <xdr:nvPicPr>
        <xdr:cNvPr id="34" name="Imagen 33" descr="Copper wire rolled up on a spool"/>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068549" y="20412074"/>
          <a:ext cx="2028825" cy="1990725"/>
        </a:xfrm>
        <a:prstGeom prst="rect">
          <a:avLst/>
        </a:prstGeom>
        <a:noFill/>
        <a:ln>
          <a:noFill/>
        </a:ln>
      </xdr:spPr>
    </xdr:pic>
    <xdr:clientData/>
  </xdr:twoCellAnchor>
  <xdr:twoCellAnchor editAs="oneCell">
    <xdr:from>
      <xdr:col>9</xdr:col>
      <xdr:colOff>704850</xdr:colOff>
      <xdr:row>17</xdr:row>
      <xdr:rowOff>190500</xdr:rowOff>
    </xdr:from>
    <xdr:to>
      <xdr:col>9</xdr:col>
      <xdr:colOff>2242185</xdr:colOff>
      <xdr:row>17</xdr:row>
      <xdr:rowOff>1487170</xdr:rowOff>
    </xdr:to>
    <xdr:pic>
      <xdr:nvPicPr>
        <xdr:cNvPr id="35" name="Imagen 34" descr="http://thumb101.shutterstock.com/display_pic_with_logo/554422/554422,1329241934,3/stock-photo-round-old-european-cut-diamond-isolated-on-white-background-95156056.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363825" y="17040225"/>
          <a:ext cx="1537335" cy="1296670"/>
        </a:xfrm>
        <a:prstGeom prst="rect">
          <a:avLst/>
        </a:prstGeom>
        <a:noFill/>
        <a:ln>
          <a:noFill/>
        </a:ln>
      </xdr:spPr>
    </xdr:pic>
    <xdr:clientData/>
  </xdr:twoCellAnchor>
  <xdr:twoCellAnchor editAs="oneCell">
    <xdr:from>
      <xdr:col>9</xdr:col>
      <xdr:colOff>317500</xdr:colOff>
      <xdr:row>20</xdr:row>
      <xdr:rowOff>139700</xdr:rowOff>
    </xdr:from>
    <xdr:to>
      <xdr:col>9</xdr:col>
      <xdr:colOff>2393950</xdr:colOff>
      <xdr:row>20</xdr:row>
      <xdr:rowOff>1644650</xdr:rowOff>
    </xdr:to>
    <xdr:pic>
      <xdr:nvPicPr>
        <xdr:cNvPr id="36" name="Imagen 35" descr="http://thumb9.shutterstock.com/display_pic_with_logo/786253/150550232/stock-photo-woman-holding-a-roll-of-aluminum-foil-150550232.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986000" y="23550033"/>
          <a:ext cx="2076450" cy="1504950"/>
        </a:xfrm>
        <a:prstGeom prst="rect">
          <a:avLst/>
        </a:prstGeom>
        <a:noFill/>
        <a:ln>
          <a:noFill/>
        </a:ln>
      </xdr:spPr>
    </xdr:pic>
    <xdr:clientData/>
  </xdr:twoCellAnchor>
  <xdr:twoCellAnchor editAs="oneCell">
    <xdr:from>
      <xdr:col>9</xdr:col>
      <xdr:colOff>266700</xdr:colOff>
      <xdr:row>21</xdr:row>
      <xdr:rowOff>133350</xdr:rowOff>
    </xdr:from>
    <xdr:to>
      <xdr:col>9</xdr:col>
      <xdr:colOff>1914525</xdr:colOff>
      <xdr:row>21</xdr:row>
      <xdr:rowOff>2228850</xdr:rowOff>
    </xdr:to>
    <xdr:pic>
      <xdr:nvPicPr>
        <xdr:cNvPr id="38" name="Imagen 37" descr="Hammer and anvil for crushing your item of choice"/>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4925675" y="26069925"/>
          <a:ext cx="1647825" cy="2095500"/>
        </a:xfrm>
        <a:prstGeom prst="rect">
          <a:avLst/>
        </a:prstGeom>
        <a:noFill/>
        <a:ln>
          <a:noFill/>
        </a:ln>
      </xdr:spPr>
    </xdr:pic>
    <xdr:clientData/>
  </xdr:twoCellAnchor>
  <xdr:twoCellAnchor editAs="oneCell">
    <xdr:from>
      <xdr:col>9</xdr:col>
      <xdr:colOff>402167</xdr:colOff>
      <xdr:row>22</xdr:row>
      <xdr:rowOff>84666</xdr:rowOff>
    </xdr:from>
    <xdr:to>
      <xdr:col>9</xdr:col>
      <xdr:colOff>2878667</xdr:colOff>
      <xdr:row>22</xdr:row>
      <xdr:rowOff>1767415</xdr:rowOff>
    </xdr:to>
    <xdr:pic>
      <xdr:nvPicPr>
        <xdr:cNvPr id="39" name="Imagen 38" descr="Broken Bowl on White Background"/>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070667" y="28141083"/>
          <a:ext cx="2476500" cy="1682749"/>
        </a:xfrm>
        <a:prstGeom prst="rect">
          <a:avLst/>
        </a:prstGeom>
        <a:noFill/>
        <a:ln>
          <a:noFill/>
        </a:ln>
      </xdr:spPr>
    </xdr:pic>
    <xdr:clientData/>
  </xdr:twoCellAnchor>
  <xdr:twoCellAnchor editAs="oneCell">
    <xdr:from>
      <xdr:col>9</xdr:col>
      <xdr:colOff>0</xdr:colOff>
      <xdr:row>23</xdr:row>
      <xdr:rowOff>0</xdr:rowOff>
    </xdr:from>
    <xdr:to>
      <xdr:col>9</xdr:col>
      <xdr:colOff>3058583</xdr:colOff>
      <xdr:row>23</xdr:row>
      <xdr:rowOff>2264833</xdr:rowOff>
    </xdr:to>
    <xdr:pic>
      <xdr:nvPicPr>
        <xdr:cNvPr id="40" name="Imagen 39"/>
        <xdr:cNvPicPr/>
      </xdr:nvPicPr>
      <xdr:blipFill rotWithShape="1">
        <a:blip xmlns:r="http://schemas.openxmlformats.org/officeDocument/2006/relationships" r:embed="rId14"/>
        <a:srcRect l="21894" t="23244" r="26171" b="13363"/>
        <a:stretch/>
      </xdr:blipFill>
      <xdr:spPr bwMode="auto">
        <a:xfrm>
          <a:off x="14668500" y="30088417"/>
          <a:ext cx="3058583" cy="226483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130968</xdr:colOff>
      <xdr:row>24</xdr:row>
      <xdr:rowOff>190500</xdr:rowOff>
    </xdr:from>
    <xdr:to>
      <xdr:col>9</xdr:col>
      <xdr:colOff>5072061</xdr:colOff>
      <xdr:row>24</xdr:row>
      <xdr:rowOff>3333750</xdr:rowOff>
    </xdr:to>
    <xdr:pic>
      <xdr:nvPicPr>
        <xdr:cNvPr id="56" name="Imagen 55"/>
        <xdr:cNvPicPr/>
      </xdr:nvPicPr>
      <xdr:blipFill rotWithShape="1">
        <a:blip xmlns:r="http://schemas.openxmlformats.org/officeDocument/2006/relationships" r:embed="rId15"/>
        <a:srcRect l="25454" t="28901" r="40184" b="27358"/>
        <a:stretch/>
      </xdr:blipFill>
      <xdr:spPr bwMode="auto">
        <a:xfrm>
          <a:off x="14775656" y="33182719"/>
          <a:ext cx="4941093" cy="31432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190500</xdr:colOff>
          <xdr:row>25</xdr:row>
          <xdr:rowOff>19050</xdr:rowOff>
        </xdr:from>
        <xdr:to>
          <xdr:col>9</xdr:col>
          <xdr:colOff>4438650</xdr:colOff>
          <xdr:row>25</xdr:row>
          <xdr:rowOff>3095625</xdr:rowOff>
        </xdr:to>
        <xdr:sp macro="" textlink="">
          <xdr:nvSpPr>
            <xdr:cNvPr id="3134" name="Object 62" hidden="1">
              <a:extLst>
                <a:ext uri="{63B3BB69-23CF-44E3-9099-C40C66FF867C}">
                  <a14:compatExt spid="_x0000_s313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762000</xdr:colOff>
      <xdr:row>26</xdr:row>
      <xdr:rowOff>392906</xdr:rowOff>
    </xdr:from>
    <xdr:to>
      <xdr:col>9</xdr:col>
      <xdr:colOff>4107656</xdr:colOff>
      <xdr:row>26</xdr:row>
      <xdr:rowOff>2226467</xdr:rowOff>
    </xdr:to>
    <xdr:pic>
      <xdr:nvPicPr>
        <xdr:cNvPr id="59" name="Imagen 58" descr="http://profesores.aulaplaneta.com/DNNPlayerPackages/Package14770/InfoGuion/cuadernoestudio/images_xml/FQ_10_12_img0_zoom.jpg"/>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5406688" y="40195500"/>
          <a:ext cx="3345656" cy="1833561"/>
        </a:xfrm>
        <a:prstGeom prst="rect">
          <a:avLst/>
        </a:prstGeom>
        <a:noFill/>
        <a:ln>
          <a:noFill/>
        </a:ln>
      </xdr:spPr>
    </xdr:pic>
    <xdr:clientData/>
  </xdr:twoCellAnchor>
  <xdr:twoCellAnchor editAs="oneCell">
    <xdr:from>
      <xdr:col>9</xdr:col>
      <xdr:colOff>642937</xdr:colOff>
      <xdr:row>27</xdr:row>
      <xdr:rowOff>95250</xdr:rowOff>
    </xdr:from>
    <xdr:to>
      <xdr:col>9</xdr:col>
      <xdr:colOff>3500437</xdr:colOff>
      <xdr:row>27</xdr:row>
      <xdr:rowOff>2127250</xdr:rowOff>
    </xdr:to>
    <xdr:pic>
      <xdr:nvPicPr>
        <xdr:cNvPr id="60" name="Imagen 59" descr="piece of aluminum on periodic table of elements"/>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287625" y="42660094"/>
          <a:ext cx="2857500" cy="2032000"/>
        </a:xfrm>
        <a:prstGeom prst="rect">
          <a:avLst/>
        </a:prstGeom>
        <a:noFill/>
        <a:ln>
          <a:noFill/>
        </a:ln>
      </xdr:spPr>
    </xdr:pic>
    <xdr:clientData/>
  </xdr:twoCellAnchor>
  <xdr:twoCellAnchor editAs="oneCell">
    <xdr:from>
      <xdr:col>9</xdr:col>
      <xdr:colOff>1619250</xdr:colOff>
      <xdr:row>28</xdr:row>
      <xdr:rowOff>214313</xdr:rowOff>
    </xdr:from>
    <xdr:to>
      <xdr:col>9</xdr:col>
      <xdr:colOff>3585845</xdr:colOff>
      <xdr:row>28</xdr:row>
      <xdr:rowOff>2948623</xdr:rowOff>
    </xdr:to>
    <xdr:pic>
      <xdr:nvPicPr>
        <xdr:cNvPr id="61" name="Imagen 60" descr="salt 02"/>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263938" y="45231844"/>
          <a:ext cx="1966595" cy="2734310"/>
        </a:xfrm>
        <a:prstGeom prst="rect">
          <a:avLst/>
        </a:prstGeom>
        <a:noFill/>
        <a:ln>
          <a:noFill/>
        </a:ln>
      </xdr:spPr>
    </xdr:pic>
    <xdr:clientData/>
  </xdr:twoCellAnchor>
  <xdr:twoCellAnchor editAs="oneCell">
    <xdr:from>
      <xdr:col>9</xdr:col>
      <xdr:colOff>297656</xdr:colOff>
      <xdr:row>29</xdr:row>
      <xdr:rowOff>35719</xdr:rowOff>
    </xdr:from>
    <xdr:to>
      <xdr:col>9</xdr:col>
      <xdr:colOff>3745706</xdr:colOff>
      <xdr:row>29</xdr:row>
      <xdr:rowOff>2640489</xdr:rowOff>
    </xdr:to>
    <xdr:pic>
      <xdr:nvPicPr>
        <xdr:cNvPr id="62" name="Imagen 61" descr="http://thumb1.shutterstock.com/display_pic_with_logo/238252/138017690/stock-photo-side-view-of-bowl-with-creamy-mayonnaise-138017690.jp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942344" y="48220313"/>
          <a:ext cx="3448050" cy="2604770"/>
        </a:xfrm>
        <a:prstGeom prst="rect">
          <a:avLst/>
        </a:prstGeom>
        <a:noFill/>
        <a:ln>
          <a:noFill/>
        </a:ln>
      </xdr:spPr>
    </xdr:pic>
    <xdr:clientData/>
  </xdr:twoCellAnchor>
  <xdr:twoCellAnchor editAs="oneCell">
    <xdr:from>
      <xdr:col>9</xdr:col>
      <xdr:colOff>190500</xdr:colOff>
      <xdr:row>30</xdr:row>
      <xdr:rowOff>54428</xdr:rowOff>
    </xdr:from>
    <xdr:to>
      <xdr:col>9</xdr:col>
      <xdr:colOff>4819650</xdr:colOff>
      <xdr:row>30</xdr:row>
      <xdr:rowOff>4374333</xdr:rowOff>
    </xdr:to>
    <xdr:pic>
      <xdr:nvPicPr>
        <xdr:cNvPr id="63" name="Imagen 62" descr="C:\Users\Viviana\Desktop\DSC04077.JPG"/>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4872607" y="51230892"/>
          <a:ext cx="4629150" cy="4319905"/>
        </a:xfrm>
        <a:prstGeom prst="rect">
          <a:avLst/>
        </a:prstGeom>
        <a:noFill/>
        <a:ln>
          <a:noFill/>
        </a:ln>
      </xdr:spPr>
    </xdr:pic>
    <xdr:clientData/>
  </xdr:twoCellAnchor>
  <xdr:twoCellAnchor editAs="oneCell">
    <xdr:from>
      <xdr:col>9</xdr:col>
      <xdr:colOff>285750</xdr:colOff>
      <xdr:row>31</xdr:row>
      <xdr:rowOff>108856</xdr:rowOff>
    </xdr:from>
    <xdr:to>
      <xdr:col>9</xdr:col>
      <xdr:colOff>4463143</xdr:colOff>
      <xdr:row>31</xdr:row>
      <xdr:rowOff>2381249</xdr:rowOff>
    </xdr:to>
    <xdr:pic>
      <xdr:nvPicPr>
        <xdr:cNvPr id="64" name="Imagen 63"/>
        <xdr:cNvPicPr/>
      </xdr:nvPicPr>
      <xdr:blipFill rotWithShape="1">
        <a:blip xmlns:r="http://schemas.openxmlformats.org/officeDocument/2006/relationships" r:embed="rId21"/>
        <a:srcRect l="27617" t="16049" r="27459" b="33187"/>
        <a:stretch/>
      </xdr:blipFill>
      <xdr:spPr bwMode="auto">
        <a:xfrm>
          <a:off x="14967857" y="55721249"/>
          <a:ext cx="4177393" cy="22723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272142</xdr:colOff>
      <xdr:row>32</xdr:row>
      <xdr:rowOff>54428</xdr:rowOff>
    </xdr:from>
    <xdr:to>
      <xdr:col>9</xdr:col>
      <xdr:colOff>3047999</xdr:colOff>
      <xdr:row>32</xdr:row>
      <xdr:rowOff>2109107</xdr:rowOff>
    </xdr:to>
    <xdr:pic>
      <xdr:nvPicPr>
        <xdr:cNvPr id="65" name="Imagen 64" descr="Two windmills located in Castilla la Mancha in Spain"/>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954249" y="58197749"/>
          <a:ext cx="2775857" cy="2054679"/>
        </a:xfrm>
        <a:prstGeom prst="rect">
          <a:avLst/>
        </a:prstGeom>
        <a:noFill/>
        <a:ln>
          <a:noFill/>
        </a:ln>
      </xdr:spPr>
    </xdr:pic>
    <xdr:clientData/>
  </xdr:twoCellAnchor>
  <xdr:twoCellAnchor editAs="oneCell">
    <xdr:from>
      <xdr:col>9</xdr:col>
      <xdr:colOff>639536</xdr:colOff>
      <xdr:row>33</xdr:row>
      <xdr:rowOff>190500</xdr:rowOff>
    </xdr:from>
    <xdr:to>
      <xdr:col>9</xdr:col>
      <xdr:colOff>3029041</xdr:colOff>
      <xdr:row>33</xdr:row>
      <xdr:rowOff>1890395</xdr:rowOff>
    </xdr:to>
    <xdr:pic>
      <xdr:nvPicPr>
        <xdr:cNvPr id="66" name="Imagen 65" descr="Close up Modern Solar Panel Technology, Acquiring Energy from the Sun, with Blue Sky Background"/>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5321643" y="60864750"/>
          <a:ext cx="2389505" cy="1699895"/>
        </a:xfrm>
        <a:prstGeom prst="rect">
          <a:avLst/>
        </a:prstGeom>
        <a:noFill/>
        <a:ln>
          <a:noFill/>
        </a:ln>
      </xdr:spPr>
    </xdr:pic>
    <xdr:clientData/>
  </xdr:twoCellAnchor>
  <xdr:twoCellAnchor editAs="oneCell">
    <xdr:from>
      <xdr:col>9</xdr:col>
      <xdr:colOff>816429</xdr:colOff>
      <xdr:row>34</xdr:row>
      <xdr:rowOff>95250</xdr:rowOff>
    </xdr:from>
    <xdr:to>
      <xdr:col>9</xdr:col>
      <xdr:colOff>3966664</xdr:colOff>
      <xdr:row>34</xdr:row>
      <xdr:rowOff>2336165</xdr:rowOff>
    </xdr:to>
    <xdr:pic>
      <xdr:nvPicPr>
        <xdr:cNvPr id="67" name="Imagen 66" descr="Empty Hot Charcoal Barbecue Grill With Bright Flame On The Black Background"/>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5498536" y="63300429"/>
          <a:ext cx="3150235" cy="2240915"/>
        </a:xfrm>
        <a:prstGeom prst="rect">
          <a:avLst/>
        </a:prstGeom>
        <a:noFill/>
        <a:ln>
          <a:noFill/>
        </a:ln>
      </xdr:spPr>
    </xdr:pic>
    <xdr:clientData/>
  </xdr:twoCellAnchor>
  <xdr:twoCellAnchor editAs="oneCell">
    <xdr:from>
      <xdr:col>9</xdr:col>
      <xdr:colOff>394606</xdr:colOff>
      <xdr:row>35</xdr:row>
      <xdr:rowOff>40822</xdr:rowOff>
    </xdr:from>
    <xdr:to>
      <xdr:col>9</xdr:col>
      <xdr:colOff>4830535</xdr:colOff>
      <xdr:row>35</xdr:row>
      <xdr:rowOff>3850822</xdr:rowOff>
    </xdr:to>
    <xdr:pic>
      <xdr:nvPicPr>
        <xdr:cNvPr id="68" name="Imagen 67" descr="http://teleformacion.edu.aytolacoruna.es/FISICA/document/fisicaInteractiva/Calor/imagenes/Escala_Temp.gif"/>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5047231" y="21456197"/>
          <a:ext cx="4435929" cy="381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0B8KYPZlXH19OenBvdWVyZWkzdDg/view?usp=sharing"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5"/>
  <sheetViews>
    <sheetView showGridLines="0" tabSelected="1" topLeftCell="C1" zoomScale="60" zoomScaleNormal="60" zoomScalePageLayoutView="140" workbookViewId="0">
      <pane ySplit="9" topLeftCell="A49" activePane="bottomLeft" state="frozen"/>
      <selection pane="bottomLeft" activeCell="K4" sqref="K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66.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81" t="s">
        <v>22</v>
      </c>
      <c r="D2" s="82"/>
      <c r="F2" s="74" t="s">
        <v>0</v>
      </c>
      <c r="G2" s="75"/>
      <c r="H2" s="45"/>
      <c r="I2" s="45"/>
      <c r="J2" s="16"/>
    </row>
    <row r="3" spans="1:16" ht="15.75" x14ac:dyDescent="0.25">
      <c r="A3" s="1"/>
      <c r="B3" s="4" t="s">
        <v>8</v>
      </c>
      <c r="C3" s="83">
        <v>10</v>
      </c>
      <c r="D3" s="84"/>
      <c r="F3" s="76"/>
      <c r="G3" s="77"/>
      <c r="H3" s="45"/>
      <c r="I3" s="45"/>
      <c r="J3" s="16"/>
    </row>
    <row r="4" spans="1:16" ht="16.5" x14ac:dyDescent="0.3">
      <c r="A4" s="1"/>
      <c r="B4" s="4" t="s">
        <v>54</v>
      </c>
      <c r="C4" s="83" t="s">
        <v>178</v>
      </c>
      <c r="D4" s="84"/>
      <c r="E4" s="5"/>
      <c r="F4" s="44" t="s">
        <v>55</v>
      </c>
      <c r="G4" s="43" t="s">
        <v>146</v>
      </c>
      <c r="H4" s="45"/>
      <c r="I4" s="45"/>
      <c r="J4" s="16"/>
      <c r="K4" s="16"/>
    </row>
    <row r="5" spans="1:16" ht="16.5" thickBot="1" x14ac:dyDescent="0.3">
      <c r="A5" s="1"/>
      <c r="B5" s="6" t="s">
        <v>1</v>
      </c>
      <c r="C5" s="85" t="s">
        <v>145</v>
      </c>
      <c r="D5" s="86"/>
      <c r="E5" s="5"/>
      <c r="F5" s="42" t="str">
        <f>IF(G4="Recurso","Motor del recurso","")</f>
        <v/>
      </c>
      <c r="G5" s="42"/>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179</v>
      </c>
      <c r="D7" s="28"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6" t="s">
        <v>2</v>
      </c>
      <c r="B9" s="22" t="s">
        <v>9</v>
      </c>
      <c r="C9" s="21" t="s">
        <v>3</v>
      </c>
      <c r="D9" s="21" t="s">
        <v>4</v>
      </c>
      <c r="E9" s="21" t="s">
        <v>5</v>
      </c>
      <c r="F9" s="65" t="s">
        <v>61</v>
      </c>
      <c r="G9" s="65" t="s">
        <v>59</v>
      </c>
      <c r="H9" s="65" t="s">
        <v>60</v>
      </c>
      <c r="I9" s="65" t="s">
        <v>121</v>
      </c>
      <c r="J9" s="22" t="s">
        <v>6</v>
      </c>
      <c r="K9" s="23" t="s">
        <v>7</v>
      </c>
    </row>
    <row r="10" spans="1:16" s="12" customFormat="1" ht="132.75" customHeight="1" x14ac:dyDescent="0.25">
      <c r="A10" s="13" t="s">
        <v>147</v>
      </c>
      <c r="B10" s="13" t="s">
        <v>180</v>
      </c>
      <c r="C10" s="24" t="str">
        <f>IF(OR(B10&lt;&gt;"",J10&lt;&gt;""),IF($G$4="Recurso",CONCATENATE($G$4," ",$G$5),$G$4),"")</f>
        <v>Cuaderno de Estudio</v>
      </c>
      <c r="D10" s="14" t="s">
        <v>169</v>
      </c>
      <c r="E10" s="14" t="s">
        <v>168</v>
      </c>
      <c r="F10" s="14" t="str">
        <f>IF(OR(B10&lt;&gt;"",J10&lt;&gt;""),CONCATENATE($C$7,"_",$A10,IF($G$4="Cuaderno de Estudio","_small",CONCATENATE(IF(I10="","","n"),IF(LEFT($G$5,1)="F",".jpg",".png")))),"")</f>
        <v>CN_10_09_CO_IMG1_small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CN_10_09_CO_IMG1_zoom</v>
      </c>
      <c r="I10" s="14" t="str">
        <f>IF(OR(B10&lt;&gt;"",J10&lt;&gt;""),IF($G$4="Recurso",IF(LEFT($G$5,1)="M",IF(VLOOKUP($G$5,'Definición técnica de imagenes'!$A$3:$G$17,6,FALSE)=0,"",VLOOKUP($G$5,'Definición técnica de imagenes'!$A$3:$G$17,6,FALSE)),IF($G$5="F1","","")),'Definición técnica de imagenes'!$F$16),"")</f>
        <v>800 x 600 px</v>
      </c>
      <c r="J10" s="14"/>
      <c r="K10" s="19"/>
    </row>
    <row r="11" spans="1:16" s="12" customFormat="1" ht="136.5" customHeight="1" x14ac:dyDescent="0.25">
      <c r="A11" s="13" t="s">
        <v>149</v>
      </c>
      <c r="B11" s="13" t="s">
        <v>170</v>
      </c>
      <c r="C11" s="24" t="str">
        <f t="shared" ref="C11:C71" si="0">IF(OR(B11&lt;&gt;"",J11&lt;&gt;""),IF($G$4="Recurso",CONCATENATE($G$4," ",$G$5),$G$4),"")</f>
        <v>Cuaderno de Estudio</v>
      </c>
      <c r="D11" s="14" t="s">
        <v>148</v>
      </c>
      <c r="E11" s="14"/>
      <c r="F11" s="14" t="str">
        <f t="shared" ref="F11:F71" si="1">IF(OR(B11&lt;&gt;"",J11&lt;&gt;""),CONCATENATE($C$7,"_",$A11,IF($G$4="Cuaderno de Estudio","_small",CONCATENATE(IF(I11="","","n"),IF(LEFT($G$5,1)="F",".jpg",".png")))),"")</f>
        <v>CN_10_09_CO_IMG2_small</v>
      </c>
      <c r="G11" s="14" t="str">
        <f>IF(F11&lt;&gt;"",IF($G$4="Recurso",IF(LEFT($G$5,1)="M",VLOOKUP($G$5,'Definición técnica de imagenes'!$A$3:$G$17,5,FALSE),IF($G$5="F1",'Definición técnica de imagenes'!$E$15,'Definición técnica de imagenes'!$F$13)),'Definición técnica de imagenes'!$E$16),"")</f>
        <v>526 x 370 px</v>
      </c>
      <c r="H11" s="14" t="str">
        <f t="shared" ref="H11:H71" si="2">IF(AND(I11&lt;&gt;"",I11&lt;&gt;0),IF(OR(B11&lt;&gt;"",J11&lt;&gt;""),CONCATENATE($C$7,"_",$A11,IF($G$4="Cuaderno de Estudio","_zoom",CONCATENATE("a",IF(LEFT($G$5,1)="F",".jpg",".png")))),""),"")</f>
        <v>CN_10_09_CO_IMG2_zoom</v>
      </c>
      <c r="I11" s="14" t="str">
        <f>IF(OR(B11&lt;&gt;"",J11&lt;&gt;""),IF($G$4="Recurso",IF(LEFT($G$5,1)="M",IF(VLOOKUP($G$5,'Definición técnica de imagenes'!$A$3:$G$17,6,FALSE)=0,"",VLOOKUP($G$5,'Definición técnica de imagenes'!$A$3:$G$17,6,FALSE)),IF($G$5="F1","","")),'Definición técnica de imagenes'!$F$16),"")</f>
        <v>800 x 600 px</v>
      </c>
      <c r="J11" s="72" t="s">
        <v>191</v>
      </c>
      <c r="K11" s="15" t="s">
        <v>211</v>
      </c>
    </row>
    <row r="12" spans="1:16" s="12" customFormat="1" ht="162" customHeight="1" x14ac:dyDescent="0.25">
      <c r="A12" s="13" t="s">
        <v>150</v>
      </c>
      <c r="B12" s="13" t="s">
        <v>181</v>
      </c>
      <c r="C12" s="24" t="str">
        <f t="shared" si="0"/>
        <v>Cuaderno de Estudio</v>
      </c>
      <c r="D12" s="14" t="s">
        <v>169</v>
      </c>
      <c r="E12" s="14"/>
      <c r="F12" s="14" t="str">
        <f t="shared" si="1"/>
        <v>CN_10_09_CO_IMG3_small</v>
      </c>
      <c r="G12" s="14" t="str">
        <f>IF(F12&lt;&gt;"",IF($G$4="Recurso",IF(LEFT($G$5,1)="M",VLOOKUP($G$5,'Definición técnica de imagenes'!$A$3:$G$17,5,FALSE),IF($G$5="F1",'Definición técnica de imagenes'!$E$15,'Definición técnica de imagenes'!$F$13)),'Definición técnica de imagenes'!$E$16),"")</f>
        <v>526 x 370 px</v>
      </c>
      <c r="H12" s="14" t="str">
        <f t="shared" si="2"/>
        <v>CN_10_09_CO_IMG3_zoom</v>
      </c>
      <c r="I12" s="14" t="str">
        <f>IF(OR(B12&lt;&gt;"",J12&lt;&gt;""),IF($G$4="Recurso",IF(LEFT($G$5,1)="M",IF(VLOOKUP($G$5,'Definición técnica de imagenes'!$A$3:$G$17,6,FALSE)=0,"",VLOOKUP($G$5,'Definición técnica de imagenes'!$A$3:$G$17,6,FALSE)),IF($G$5="F1","","")),'Definición técnica de imagenes'!$F$16),"")</f>
        <v>800 x 600 px</v>
      </c>
      <c r="J12" s="19"/>
      <c r="K12" s="73" t="s">
        <v>182</v>
      </c>
    </row>
    <row r="13" spans="1:16" s="12" customFormat="1" ht="150" customHeight="1" x14ac:dyDescent="0.25">
      <c r="A13" s="13" t="s">
        <v>151</v>
      </c>
      <c r="B13" s="13" t="s">
        <v>183</v>
      </c>
      <c r="C13" s="24" t="str">
        <f t="shared" si="0"/>
        <v>Cuaderno de Estudio</v>
      </c>
      <c r="D13" s="14" t="s">
        <v>148</v>
      </c>
      <c r="E13" s="14"/>
      <c r="F13" s="14" t="str">
        <f t="shared" si="1"/>
        <v>CN_10_09_CO_IMG4_small</v>
      </c>
      <c r="G13" s="14" t="str">
        <f>IF(F13&lt;&gt;"",IF($G$4="Recurso",IF(LEFT($G$5,1)="M",VLOOKUP($G$5,'Definición técnica de imagenes'!$A$3:$G$17,5,FALSE),IF($G$5="F1",'Definición técnica de imagenes'!$E$15,'Definición técnica de imagenes'!$F$13)),'Definición técnica de imagenes'!$E$16),"")</f>
        <v>526 x 370 px</v>
      </c>
      <c r="H13" s="14" t="str">
        <f t="shared" si="2"/>
        <v>CN_10_09_CO_IMG4_zoom</v>
      </c>
      <c r="I13" s="14" t="str">
        <f>IF(OR(B13&lt;&gt;"",J13&lt;&gt;""),IF($G$4="Recurso",IF(LEFT($G$5,1)="M",IF(VLOOKUP($G$5,'Definición técnica de imagenes'!$A$3:$G$17,6,FALSE)=0,"",VLOOKUP($G$5,'Definición técnica de imagenes'!$A$3:$G$17,6,FALSE)),IF($G$5="F1","","")),'Definición técnica de imagenes'!$F$16),"")</f>
        <v>800 x 600 px</v>
      </c>
      <c r="J13" s="19"/>
      <c r="K13" s="19" t="s">
        <v>184</v>
      </c>
    </row>
    <row r="14" spans="1:16" s="12" customFormat="1" ht="156.75" customHeight="1" x14ac:dyDescent="0.25">
      <c r="A14" s="13" t="s">
        <v>152</v>
      </c>
      <c r="B14" s="13" t="s">
        <v>185</v>
      </c>
      <c r="C14" s="24" t="str">
        <f t="shared" si="0"/>
        <v>Cuaderno de Estudio</v>
      </c>
      <c r="D14" s="14" t="s">
        <v>169</v>
      </c>
      <c r="E14" s="14"/>
      <c r="F14" s="14" t="str">
        <f t="shared" si="1"/>
        <v>CN_10_09_CO_IMG5_small</v>
      </c>
      <c r="G14" s="14" t="str">
        <f>IF(F14&lt;&gt;"",IF($G$4="Recurso",IF(LEFT($G$5,1)="M",VLOOKUP($G$5,'Definición técnica de imagenes'!$A$3:$G$17,5,FALSE),IF($G$5="F1",'Definición técnica de imagenes'!$E$15,'Definición técnica de imagenes'!$F$13)),'Definición técnica de imagenes'!$E$16),"")</f>
        <v>526 x 370 px</v>
      </c>
      <c r="H14" s="14" t="str">
        <f t="shared" si="2"/>
        <v>CN_10_09_CO_IMG5_zoom</v>
      </c>
      <c r="I14" s="14" t="str">
        <f>IF(OR(B14&lt;&gt;"",J14&lt;&gt;""),IF($G$4="Recurso",IF(LEFT($G$5,1)="M",IF(VLOOKUP($G$5,'Definición técnica de imagenes'!$A$3:$G$17,6,FALSE)=0,"",VLOOKUP($G$5,'Definición técnica de imagenes'!$A$3:$G$17,6,FALSE)),IF($G$5="F1","","")),'Definición técnica de imagenes'!$F$16),"")</f>
        <v>800 x 600 px</v>
      </c>
      <c r="J14" s="19"/>
      <c r="K14" s="73" t="s">
        <v>182</v>
      </c>
    </row>
    <row r="15" spans="1:16" s="12" customFormat="1" ht="156" customHeight="1" x14ac:dyDescent="0.25">
      <c r="A15" s="13" t="s">
        <v>153</v>
      </c>
      <c r="B15" s="13" t="s">
        <v>186</v>
      </c>
      <c r="C15" s="24" t="str">
        <f t="shared" si="0"/>
        <v>Cuaderno de Estudio</v>
      </c>
      <c r="D15" s="14" t="s">
        <v>169</v>
      </c>
      <c r="E15" s="14"/>
      <c r="F15" s="14" t="str">
        <f t="shared" si="1"/>
        <v>CN_10_09_CO_IMG6_small</v>
      </c>
      <c r="G15" s="14" t="str">
        <f>IF(F15&lt;&gt;"",IF($G$4="Recurso",IF(LEFT($G$5,1)="M",VLOOKUP($G$5,'Definición técnica de imagenes'!$A$3:$G$17,5,FALSE),IF($G$5="F1",'Definición técnica de imagenes'!$E$15,'Definición técnica de imagenes'!$F$13)),'Definición técnica de imagenes'!$E$16),"")</f>
        <v>526 x 370 px</v>
      </c>
      <c r="H15" s="14" t="str">
        <f t="shared" si="2"/>
        <v>CN_10_09_CO_IMG6_zoom</v>
      </c>
      <c r="I15" s="14" t="str">
        <f>IF(OR(B15&lt;&gt;"",J15&lt;&gt;""),IF($G$4="Recurso",IF(LEFT($G$5,1)="M",IF(VLOOKUP($G$5,'Definición técnica de imagenes'!$A$3:$G$17,6,FALSE)=0,"",VLOOKUP($G$5,'Definición técnica de imagenes'!$A$3:$G$17,6,FALSE)),IF($G$5="F1","","")),'Definición técnica de imagenes'!$F$16),"")</f>
        <v>800 x 600 px</v>
      </c>
      <c r="J15" s="20"/>
      <c r="K15" s="73" t="s">
        <v>182</v>
      </c>
    </row>
    <row r="16" spans="1:16" s="12" customFormat="1" ht="144.75" customHeight="1" x14ac:dyDescent="0.25">
      <c r="A16" s="13" t="s">
        <v>154</v>
      </c>
      <c r="B16" s="13" t="s">
        <v>187</v>
      </c>
      <c r="C16" s="24" t="str">
        <f t="shared" si="0"/>
        <v>Cuaderno de Estudio</v>
      </c>
      <c r="D16" s="14" t="s">
        <v>169</v>
      </c>
      <c r="E16" s="14"/>
      <c r="F16" s="14" t="str">
        <f t="shared" si="1"/>
        <v>CN_10_09_CO_IMG7_small</v>
      </c>
      <c r="G16" s="14" t="str">
        <f>IF(F16&lt;&gt;"",IF($G$4="Recurso",IF(LEFT($G$5,1)="M",VLOOKUP($G$5,'Definición técnica de imagenes'!$A$3:$G$17,5,FALSE),IF($G$5="F1",'Definición técnica de imagenes'!$E$15,'Definición técnica de imagenes'!$F$13)),'Definición técnica de imagenes'!$E$16),"")</f>
        <v>526 x 370 px</v>
      </c>
      <c r="H16" s="14" t="str">
        <f t="shared" si="2"/>
        <v>CN_10_09_CO_IMG7_zoom</v>
      </c>
      <c r="I16" s="14" t="str">
        <f>IF(OR(B16&lt;&gt;"",J16&lt;&gt;""),IF($G$4="Recurso",IF(LEFT($G$5,1)="M",IF(VLOOKUP($G$5,'Definición técnica de imagenes'!$A$3:$G$17,6,FALSE)=0,"",VLOOKUP($G$5,'Definición técnica de imagenes'!$A$3:$G$17,6,FALSE)),IF($G$5="F1","","")),'Definición técnica de imagenes'!$F$16),"")</f>
        <v>800 x 600 px</v>
      </c>
      <c r="J16" s="25"/>
      <c r="K16" s="73" t="s">
        <v>182</v>
      </c>
    </row>
    <row r="17" spans="1:11" s="12" customFormat="1" ht="132.75" customHeight="1" x14ac:dyDescent="0.25">
      <c r="A17" s="13" t="s">
        <v>155</v>
      </c>
      <c r="B17" s="13" t="s">
        <v>196</v>
      </c>
      <c r="C17" s="24" t="str">
        <f t="shared" si="0"/>
        <v>Cuaderno de Estudio</v>
      </c>
      <c r="D17" s="14" t="s">
        <v>148</v>
      </c>
      <c r="E17" s="14"/>
      <c r="F17" s="14" t="str">
        <f t="shared" si="1"/>
        <v>CN_10_09_CO_IMG8_small</v>
      </c>
      <c r="G17" s="14" t="str">
        <f>IF(F17&lt;&gt;"",IF($G$4="Recurso",IF(LEFT($G$5,1)="M",VLOOKUP($G$5,'Definición técnica de imagenes'!$A$3:$G$17,5,FALSE),IF($G$5="F1",'Definición técnica de imagenes'!$E$15,'Definición técnica de imagenes'!$F$13)),'Definición técnica de imagenes'!$E$16),"")</f>
        <v>526 x 370 px</v>
      </c>
      <c r="H17" s="14" t="str">
        <f t="shared" si="2"/>
        <v>CN_10_09_CO_IMG8_zoom</v>
      </c>
      <c r="I17" s="14" t="str">
        <f>IF(OR(B17&lt;&gt;"",J17&lt;&gt;""),IF($G$4="Recurso",IF(LEFT($G$5,1)="M",IF(VLOOKUP($G$5,'Definición técnica de imagenes'!$A$3:$G$17,6,FALSE)=0,"",VLOOKUP($G$5,'Definición técnica de imagenes'!$A$3:$G$17,6,FALSE)),IF($G$5="F1","","")),'Definición técnica de imagenes'!$F$16),"")</f>
        <v>800 x 600 px</v>
      </c>
      <c r="J17" s="20"/>
      <c r="K17" s="25" t="s">
        <v>188</v>
      </c>
    </row>
    <row r="18" spans="1:11" s="12" customFormat="1" ht="132.75" customHeight="1" x14ac:dyDescent="0.25">
      <c r="A18" s="13" t="s">
        <v>156</v>
      </c>
      <c r="B18" s="13" t="s">
        <v>192</v>
      </c>
      <c r="C18" s="24" t="str">
        <f t="shared" si="0"/>
        <v>Cuaderno de Estudio</v>
      </c>
      <c r="D18" s="14" t="s">
        <v>169</v>
      </c>
      <c r="E18" s="14"/>
      <c r="F18" s="14" t="str">
        <f t="shared" si="1"/>
        <v>CN_10_09_CO_IMG9_small</v>
      </c>
      <c r="G18" s="14" t="str">
        <f>IF(F18&lt;&gt;"",IF($G$4="Recurso",IF(LEFT($G$5,1)="M",VLOOKUP($G$5,'Definición técnica de imagenes'!$A$3:$G$17,5,FALSE),IF($G$5="F1",'Definición técnica de imagenes'!$E$15,'Definición técnica de imagenes'!$F$13)),'Definición técnica de imagenes'!$E$16),"")</f>
        <v>526 x 370 px</v>
      </c>
      <c r="H18" s="14" t="str">
        <f t="shared" si="2"/>
        <v>CN_10_09_CO_IMG9_zoom</v>
      </c>
      <c r="I18" s="14" t="str">
        <f>IF(OR(B18&lt;&gt;"",J18&lt;&gt;""),IF($G$4="Recurso",IF(LEFT($G$5,1)="M",IF(VLOOKUP($G$5,'Definición técnica de imagenes'!$A$3:$G$17,6,FALSE)=0,"",VLOOKUP($G$5,'Definición técnica de imagenes'!$A$3:$G$17,6,FALSE)),IF($G$5="F1","","")),'Definición técnica de imagenes'!$F$16),"")</f>
        <v>800 x 600 px</v>
      </c>
      <c r="J18" s="20"/>
      <c r="K18" s="25" t="s">
        <v>182</v>
      </c>
    </row>
    <row r="19" spans="1:11" s="12" customFormat="1" ht="133.5" customHeight="1" x14ac:dyDescent="0.25">
      <c r="A19" s="13" t="s">
        <v>157</v>
      </c>
      <c r="B19" s="13" t="s">
        <v>189</v>
      </c>
      <c r="C19" s="24" t="str">
        <f t="shared" si="0"/>
        <v>Cuaderno de Estudio</v>
      </c>
      <c r="D19" s="14" t="s">
        <v>169</v>
      </c>
      <c r="E19" s="14"/>
      <c r="F19" s="14" t="str">
        <f t="shared" si="1"/>
        <v>CN_10_09_CO_IMG10_small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CN_10_09_CO_IMG10_zoom</v>
      </c>
      <c r="I19" s="14" t="str">
        <f>IF(OR(B19&lt;&gt;"",J19&lt;&gt;""),IF($G$4="Recurso",IF(LEFT($G$5,1)="M",IF(VLOOKUP($G$5,'Definición técnica de imagenes'!$A$3:$G$17,6,FALSE)=0,"",VLOOKUP($G$5,'Definición técnica de imagenes'!$A$3:$G$17,6,FALSE)),IF($G$5="F1","","")),'Definición técnica de imagenes'!$F$16),"")</f>
        <v>800 x 600 px</v>
      </c>
      <c r="J19" s="25"/>
      <c r="K19" s="25" t="s">
        <v>182</v>
      </c>
    </row>
    <row r="20" spans="1:11" s="12" customFormat="1" ht="249.95" customHeight="1" x14ac:dyDescent="0.25">
      <c r="A20" s="13" t="s">
        <v>158</v>
      </c>
      <c r="B20" s="13" t="s">
        <v>190</v>
      </c>
      <c r="C20" s="24" t="str">
        <f t="shared" si="0"/>
        <v>Cuaderno de Estudio</v>
      </c>
      <c r="D20" s="14" t="s">
        <v>169</v>
      </c>
      <c r="E20" s="14"/>
      <c r="F20" s="14" t="str">
        <f t="shared" si="1"/>
        <v>CN_10_09_CO_IMG11_small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CN_10_09_CO_IMG11_zoom</v>
      </c>
      <c r="I20" s="14" t="str">
        <f>IF(OR(B20&lt;&gt;"",J20&lt;&gt;""),IF($G$4="Recurso",IF(LEFT($G$5,1)="M",IF(VLOOKUP($G$5,'Definición técnica de imagenes'!$A$3:$G$17,6,FALSE)=0,"",VLOOKUP($G$5,'Definición técnica de imagenes'!$A$3:$G$17,6,FALSE)),IF($G$5="F1","","")),'Definición técnica de imagenes'!$F$16),"")</f>
        <v>800 x 600 px</v>
      </c>
      <c r="J20"/>
      <c r="K20" s="25" t="s">
        <v>182</v>
      </c>
    </row>
    <row r="21" spans="1:11" s="12" customFormat="1" ht="166.5" customHeight="1" x14ac:dyDescent="0.25">
      <c r="A21" s="13" t="s">
        <v>159</v>
      </c>
      <c r="B21" s="13" t="s">
        <v>193</v>
      </c>
      <c r="C21" s="24" t="str">
        <f t="shared" si="0"/>
        <v>Cuaderno de Estudio</v>
      </c>
      <c r="D21" s="14" t="s">
        <v>169</v>
      </c>
      <c r="E21" s="14"/>
      <c r="F21" s="14" t="str">
        <f t="shared" si="1"/>
        <v>CN_10_09_CO_IMG12_small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CN_10_09_CO_IMG12_zoom</v>
      </c>
      <c r="I21" s="14" t="str">
        <f>IF(OR(B21&lt;&gt;"",J21&lt;&gt;""),IF($G$4="Recurso",IF(LEFT($G$5,1)="M",IF(VLOOKUP($G$5,'Definición técnica de imagenes'!$A$3:$G$17,6,FALSE)=0,"",VLOOKUP($G$5,'Definición técnica de imagenes'!$A$3:$G$17,6,FALSE)),IF($G$5="F1","","")),'Definición técnica de imagenes'!$F$16),"")</f>
        <v>800 x 600 px</v>
      </c>
      <c r="J21" s="20"/>
      <c r="K21" s="69" t="s">
        <v>182</v>
      </c>
    </row>
    <row r="22" spans="1:11" s="12" customFormat="1" ht="200.1" customHeight="1" x14ac:dyDescent="0.25">
      <c r="A22" s="13" t="s">
        <v>160</v>
      </c>
      <c r="B22" s="13" t="s">
        <v>194</v>
      </c>
      <c r="C22" s="24" t="str">
        <f t="shared" si="0"/>
        <v>Cuaderno de Estudio</v>
      </c>
      <c r="D22" s="14" t="s">
        <v>169</v>
      </c>
      <c r="E22" s="14"/>
      <c r="F22" s="14" t="str">
        <f t="shared" si="1"/>
        <v>CN_10_09_CO_IMG13_small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CN_10_09_CO_IMG13_zoom</v>
      </c>
      <c r="I22" s="14" t="str">
        <f>IF(OR(B22&lt;&gt;"",J22&lt;&gt;""),IF($G$4="Recurso",IF(LEFT($G$5,1)="M",IF(VLOOKUP($G$5,'Definición técnica de imagenes'!$A$3:$G$17,6,FALSE)=0,"",VLOOKUP($G$5,'Definición técnica de imagenes'!$A$3:$G$17,6,FALSE)),IF($G$5="F1","","")),'Definición técnica de imagenes'!$F$16),"")</f>
        <v>800 x 600 px</v>
      </c>
      <c r="J22" s="70"/>
      <c r="K22" s="69" t="s">
        <v>182</v>
      </c>
    </row>
    <row r="23" spans="1:11" s="12" customFormat="1" ht="159.75" customHeight="1" x14ac:dyDescent="0.25">
      <c r="A23" s="13" t="s">
        <v>161</v>
      </c>
      <c r="B23" s="13" t="s">
        <v>195</v>
      </c>
      <c r="C23" s="24" t="str">
        <f t="shared" si="0"/>
        <v>Cuaderno de Estudio</v>
      </c>
      <c r="D23" s="14" t="s">
        <v>169</v>
      </c>
      <c r="E23" s="14"/>
      <c r="F23" s="14" t="str">
        <f t="shared" si="1"/>
        <v>CN_10_09_CO_IMG14_small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CN_10_09_CO_IMG14_zoom</v>
      </c>
      <c r="I23" s="14" t="str">
        <f>IF(OR(B23&lt;&gt;"",J23&lt;&gt;""),IF($G$4="Recurso",IF(LEFT($G$5,1)="M",IF(VLOOKUP($G$5,'Definición técnica de imagenes'!$A$3:$G$17,6,FALSE)=0,"",VLOOKUP($G$5,'Definición técnica de imagenes'!$A$3:$G$17,6,FALSE)),IF($G$5="F1","","")),'Definición técnica de imagenes'!$F$16),"")</f>
        <v>800 x 600 px</v>
      </c>
      <c r="J23"/>
      <c r="K23" s="69" t="s">
        <v>182</v>
      </c>
    </row>
    <row r="24" spans="1:11" s="12" customFormat="1" ht="227.25" customHeight="1" x14ac:dyDescent="0.25">
      <c r="A24" s="13" t="s">
        <v>162</v>
      </c>
      <c r="B24" s="13" t="s">
        <v>197</v>
      </c>
      <c r="C24" s="24" t="str">
        <f t="shared" si="0"/>
        <v>Cuaderno de Estudio</v>
      </c>
      <c r="D24" s="14" t="s">
        <v>148</v>
      </c>
      <c r="E24" s="14" t="s">
        <v>168</v>
      </c>
      <c r="F24" s="14" t="str">
        <f t="shared" si="1"/>
        <v>CN_10_09_CO_IMG15_small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CN_10_09_CO_IMG15_zoom</v>
      </c>
      <c r="I24" s="14" t="str">
        <f>IF(OR(B24&lt;&gt;"",J24&lt;&gt;""),IF($G$4="Recurso",IF(LEFT($G$5,1)="M",IF(VLOOKUP($G$5,'Definición técnica de imagenes'!$A$3:$G$17,6,FALSE)=0,"",VLOOKUP($G$5,'Definición técnica de imagenes'!$A$3:$G$17,6,FALSE)),IF($G$5="F1","","")),'Definición técnica de imagenes'!$F$16),"")</f>
        <v>800 x 600 px</v>
      </c>
      <c r="J24" s="14"/>
      <c r="K24" s="15" t="s">
        <v>198</v>
      </c>
    </row>
    <row r="25" spans="1:11" s="12" customFormat="1" ht="285.75" customHeight="1" x14ac:dyDescent="0.25">
      <c r="A25" s="13" t="s">
        <v>163</v>
      </c>
      <c r="B25" s="13" t="s">
        <v>170</v>
      </c>
      <c r="C25" s="24" t="str">
        <f t="shared" si="0"/>
        <v>Cuaderno de Estudio</v>
      </c>
      <c r="D25" s="14" t="s">
        <v>148</v>
      </c>
      <c r="E25" s="14" t="s">
        <v>168</v>
      </c>
      <c r="F25" s="14" t="str">
        <f t="shared" si="1"/>
        <v>CN_10_09_CO_IMG16_small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CN_10_09_CO_IMG16_zoom</v>
      </c>
      <c r="I25" s="14" t="str">
        <f>IF(OR(B25&lt;&gt;"",J25&lt;&gt;""),IF($G$4="Recurso",IF(LEFT($G$5,1)="M",IF(VLOOKUP($G$5,'Definición técnica de imagenes'!$A$3:$G$17,6,FALSE)=0,"",VLOOKUP($G$5,'Definición técnica de imagenes'!$A$3:$G$17,6,FALSE)),IF($G$5="F1","","")),'Definición técnica de imagenes'!$F$16),"")</f>
        <v>800 x 600 px</v>
      </c>
      <c r="J25" s="70"/>
      <c r="K25" s="71" t="s">
        <v>199</v>
      </c>
    </row>
    <row r="26" spans="1:11" s="12" customFormat="1" ht="250.5" customHeight="1" x14ac:dyDescent="0.25">
      <c r="A26" s="13" t="s">
        <v>164</v>
      </c>
      <c r="B26" s="13" t="s">
        <v>170</v>
      </c>
      <c r="C26" s="24" t="str">
        <f t="shared" si="0"/>
        <v>Cuaderno de Estudio</v>
      </c>
      <c r="D26" s="14" t="s">
        <v>148</v>
      </c>
      <c r="E26" s="14" t="s">
        <v>168</v>
      </c>
      <c r="F26" s="14" t="str">
        <f t="shared" si="1"/>
        <v>CN_10_09_CO_IMG17_small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CN_10_09_CO_IMG17_zoom</v>
      </c>
      <c r="I26" s="14" t="str">
        <f>IF(OR(B26&lt;&gt;"",J26&lt;&gt;""),IF($G$4="Recurso",IF(LEFT($G$5,1)="M",IF(VLOOKUP($G$5,'Definición técnica de imagenes'!$A$3:$G$17,6,FALSE)=0,"",VLOOKUP($G$5,'Definición técnica de imagenes'!$A$3:$G$17,6,FALSE)),IF($G$5="F1","","")),'Definición técnica de imagenes'!$F$16),"")</f>
        <v>800 x 600 px</v>
      </c>
      <c r="J26"/>
      <c r="K26" s="71" t="s">
        <v>200</v>
      </c>
    </row>
    <row r="27" spans="1:11" s="12" customFormat="1" ht="217.5" customHeight="1" x14ac:dyDescent="0.25">
      <c r="A27" s="13" t="s">
        <v>165</v>
      </c>
      <c r="B27" s="13" t="s">
        <v>201</v>
      </c>
      <c r="C27" s="24" t="str">
        <f t="shared" si="0"/>
        <v>Cuaderno de Estudio</v>
      </c>
      <c r="D27" s="14" t="s">
        <v>169</v>
      </c>
      <c r="E27" s="14" t="s">
        <v>168</v>
      </c>
      <c r="F27" s="14" t="str">
        <f t="shared" si="1"/>
        <v>CN_10_09_CO_IMG18_small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CN_10_09_CO_IMG18_zoom</v>
      </c>
      <c r="I27" s="14" t="str">
        <f>IF(OR(B27&lt;&gt;"",J27&lt;&gt;""),IF($G$4="Recurso",IF(LEFT($G$5,1)="M",IF(VLOOKUP($G$5,'Definición técnica de imagenes'!$A$3:$G$17,6,FALSE)=0,"",VLOOKUP($G$5,'Definición técnica de imagenes'!$A$3:$G$17,6,FALSE)),IF($G$5="F1","","")),'Definición técnica de imagenes'!$F$16),"")</f>
        <v>800 x 600 px</v>
      </c>
      <c r="J27" s="19"/>
      <c r="K27" s="19"/>
    </row>
    <row r="28" spans="1:11" s="12" customFormat="1" ht="192.75" customHeight="1" x14ac:dyDescent="0.25">
      <c r="A28" s="13" t="s">
        <v>166</v>
      </c>
      <c r="B28" s="13" t="s">
        <v>202</v>
      </c>
      <c r="C28" s="24" t="str">
        <f t="shared" si="0"/>
        <v>Cuaderno de Estudio</v>
      </c>
      <c r="D28" s="14" t="s">
        <v>169</v>
      </c>
      <c r="E28" s="14" t="s">
        <v>168</v>
      </c>
      <c r="F28" s="14" t="str">
        <f t="shared" si="1"/>
        <v>CN_10_09_CO_IMG19_small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CN_10_09_CO_IMG19_zoom</v>
      </c>
      <c r="I28" s="14" t="str">
        <f>IF(OR(B28&lt;&gt;"",J28&lt;&gt;""),IF($G$4="Recurso",IF(LEFT($G$5,1)="M",IF(VLOOKUP($G$5,'Definición técnica de imagenes'!$A$3:$G$17,6,FALSE)=0,"",VLOOKUP($G$5,'Definición técnica de imagenes'!$A$3:$G$17,6,FALSE)),IF($G$5="F1","","")),'Definición técnica de imagenes'!$F$16),"")</f>
        <v>800 x 600 px</v>
      </c>
      <c r="J28" s="19"/>
      <c r="K28" s="19"/>
    </row>
    <row r="29" spans="1:11" s="12" customFormat="1" ht="249.95" customHeight="1" x14ac:dyDescent="0.25">
      <c r="A29" s="13" t="s">
        <v>167</v>
      </c>
      <c r="B29" s="13" t="s">
        <v>203</v>
      </c>
      <c r="C29" s="24" t="str">
        <f t="shared" si="0"/>
        <v>Cuaderno de Estudio</v>
      </c>
      <c r="D29" s="14" t="s">
        <v>169</v>
      </c>
      <c r="E29" s="14" t="s">
        <v>168</v>
      </c>
      <c r="F29" s="14" t="str">
        <f t="shared" si="1"/>
        <v>CN_10_09_CO_IMG20_small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CN_10_09_CO_IMG20_zoom</v>
      </c>
      <c r="I29" s="14" t="str">
        <f>IF(OR(B29&lt;&gt;"",J29&lt;&gt;""),IF($G$4="Recurso",IF(LEFT($G$5,1)="M",IF(VLOOKUP($G$5,'Definición técnica de imagenes'!$A$3:$G$17,6,FALSE)=0,"",VLOOKUP($G$5,'Definición técnica de imagenes'!$A$3:$G$17,6,FALSE)),IF($G$5="F1","","")),'Definición técnica de imagenes'!$F$16),"")</f>
        <v>800 x 600 px</v>
      </c>
      <c r="J29" s="19"/>
      <c r="K29" s="19"/>
    </row>
    <row r="30" spans="1:11" s="12" customFormat="1" ht="239.25" customHeight="1" x14ac:dyDescent="0.25">
      <c r="A30" s="13" t="s">
        <v>171</v>
      </c>
      <c r="B30" s="13" t="s">
        <v>204</v>
      </c>
      <c r="C30" s="24" t="str">
        <f t="shared" si="0"/>
        <v>Cuaderno de Estudio</v>
      </c>
      <c r="D30" s="14" t="s">
        <v>169</v>
      </c>
      <c r="E30" s="14" t="s">
        <v>168</v>
      </c>
      <c r="F30" s="14" t="str">
        <f t="shared" si="1"/>
        <v>CN_10_09_CO_IMG21_small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CN_10_09_CO_IMG21_zoom</v>
      </c>
      <c r="I30" s="14" t="str">
        <f>IF(OR(B30&lt;&gt;"",J30&lt;&gt;""),IF($G$4="Recurso",IF(LEFT($G$5,1)="M",IF(VLOOKUP($G$5,'Definición técnica de imagenes'!$A$3:$G$17,6,FALSE)=0,"",VLOOKUP($G$5,'Definición técnica de imagenes'!$A$3:$G$17,6,FALSE)),IF($G$5="F1","","")),'Definición técnica de imagenes'!$F$16),"")</f>
        <v>800 x 600 px</v>
      </c>
      <c r="J30"/>
      <c r="K30" s="19"/>
    </row>
    <row r="31" spans="1:11" s="12" customFormat="1" ht="348.75" customHeight="1" x14ac:dyDescent="0.25">
      <c r="A31" s="13" t="s">
        <v>172</v>
      </c>
      <c r="B31" s="13" t="s">
        <v>170</v>
      </c>
      <c r="C31" s="24" t="str">
        <f t="shared" si="0"/>
        <v>Cuaderno de Estudio</v>
      </c>
      <c r="D31" s="14" t="s">
        <v>148</v>
      </c>
      <c r="E31" s="14" t="s">
        <v>168</v>
      </c>
      <c r="F31" s="14" t="str">
        <f t="shared" si="1"/>
        <v>CN_10_09_CO_IMG22_small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CN_10_09_CO_IMG22_zoom</v>
      </c>
      <c r="I31" s="14" t="str">
        <f>IF(OR(B31&lt;&gt;"",J31&lt;&gt;""),IF($G$4="Recurso",IF(LEFT($G$5,1)="M",IF(VLOOKUP($G$5,'Definición técnica de imagenes'!$A$3:$G$17,6,FALSE)=0,"",VLOOKUP($G$5,'Definición técnica de imagenes'!$A$3:$G$17,6,FALSE)),IF($G$5="F1","","")),'Definición técnica de imagenes'!$F$16),"")</f>
        <v>800 x 600 px</v>
      </c>
      <c r="J31" s="19"/>
      <c r="K31" s="71" t="s">
        <v>210</v>
      </c>
    </row>
    <row r="32" spans="1:11" s="12" customFormat="1" ht="200.1" customHeight="1" x14ac:dyDescent="0.25">
      <c r="A32" s="13" t="s">
        <v>173</v>
      </c>
      <c r="B32" s="13" t="s">
        <v>205</v>
      </c>
      <c r="C32" s="24" t="str">
        <f t="shared" si="0"/>
        <v>Cuaderno de Estudio</v>
      </c>
      <c r="D32" s="14" t="s">
        <v>169</v>
      </c>
      <c r="E32" s="14" t="s">
        <v>168</v>
      </c>
      <c r="F32" s="14" t="str">
        <f t="shared" si="1"/>
        <v>CN_10_09_CO_IMG23_small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CN_10_09_CO_IMG23_zoom</v>
      </c>
      <c r="I32" s="14" t="str">
        <f>IF(OR(B32&lt;&gt;"",J32&lt;&gt;""),IF($G$4="Recurso",IF(LEFT($G$5,1)="M",IF(VLOOKUP($G$5,'Definición técnica de imagenes'!$A$3:$G$17,6,FALSE)=0,"",VLOOKUP($G$5,'Definición técnica de imagenes'!$A$3:$G$17,6,FALSE)),IF($G$5="F1","","")),'Definición técnica de imagenes'!$F$16),"")</f>
        <v>800 x 600 px</v>
      </c>
      <c r="J32" s="19"/>
      <c r="K32" s="71"/>
    </row>
    <row r="33" spans="1:11" s="12" customFormat="1" ht="200.1" customHeight="1" x14ac:dyDescent="0.25">
      <c r="A33" s="13" t="s">
        <v>174</v>
      </c>
      <c r="B33" s="13" t="s">
        <v>206</v>
      </c>
      <c r="C33" s="24" t="str">
        <f t="shared" si="0"/>
        <v>Cuaderno de Estudio</v>
      </c>
      <c r="D33" s="14" t="s">
        <v>169</v>
      </c>
      <c r="E33" s="14" t="s">
        <v>168</v>
      </c>
      <c r="F33" s="14" t="str">
        <f t="shared" si="1"/>
        <v>CN_10_09_CO_IMG24_small</v>
      </c>
      <c r="G33" s="14" t="str">
        <f>IF(F33&lt;&gt;"",IF($G$4="Recurso",IF(LEFT($G$5,1)="M",VLOOKUP($G$5,'Definición técnica de imagenes'!$A$3:$G$17,5,FALSE),IF($G$5="F1",'Definición técnica de imagenes'!$E$15,'Definición técnica de imagenes'!$F$13)),'Definición técnica de imagenes'!$E$16),"")</f>
        <v>526 x 370 px</v>
      </c>
      <c r="H33" s="14" t="str">
        <f t="shared" si="2"/>
        <v>CN_10_09_CO_IMG24_zoom</v>
      </c>
      <c r="I33" s="14" t="str">
        <f>IF(OR(B33&lt;&gt;"",J33&lt;&gt;""),IF($G$4="Recurso",IF(LEFT($G$5,1)="M",IF(VLOOKUP($G$5,'Definición técnica de imagenes'!$A$3:$G$17,6,FALSE)=0,"",VLOOKUP($G$5,'Definición técnica de imagenes'!$A$3:$G$17,6,FALSE)),IF($G$5="F1","","")),'Definición técnica de imagenes'!$F$16),"")</f>
        <v>800 x 600 px</v>
      </c>
      <c r="J33" s="19"/>
      <c r="K33" s="71"/>
    </row>
    <row r="34" spans="1:11" s="12" customFormat="1" ht="200.1" customHeight="1" x14ac:dyDescent="0.25">
      <c r="A34" s="13" t="s">
        <v>175</v>
      </c>
      <c r="B34" s="13" t="s">
        <v>207</v>
      </c>
      <c r="C34" s="24" t="str">
        <f t="shared" si="0"/>
        <v>Cuaderno de Estudio</v>
      </c>
      <c r="D34" s="14" t="s">
        <v>169</v>
      </c>
      <c r="E34" s="14" t="s">
        <v>168</v>
      </c>
      <c r="F34" s="14" t="str">
        <f t="shared" si="1"/>
        <v>CN_10_09_CO_IMG25_small</v>
      </c>
      <c r="G34" s="14" t="str">
        <f>IF(F34&lt;&gt;"",IF($G$4="Recurso",IF(LEFT($G$5,1)="M",VLOOKUP($G$5,'Definición técnica de imagenes'!$A$3:$G$17,5,FALSE),IF($G$5="F1",'Definición técnica de imagenes'!$E$15,'Definición técnica de imagenes'!$F$13)),'Definición técnica de imagenes'!$E$16),"")</f>
        <v>526 x 370 px</v>
      </c>
      <c r="H34" s="14" t="str">
        <f t="shared" si="2"/>
        <v>CN_10_09_CO_IMG25_zoom</v>
      </c>
      <c r="I34" s="14" t="str">
        <f>IF(OR(B34&lt;&gt;"",J34&lt;&gt;""),IF($G$4="Recurso",IF(LEFT($G$5,1)="M",IF(VLOOKUP($G$5,'Definición técnica de imagenes'!$A$3:$G$17,6,FALSE)=0,"",VLOOKUP($G$5,'Definición técnica de imagenes'!$A$3:$G$17,6,FALSE)),IF($G$5="F1","","")),'Definición técnica de imagenes'!$F$16),"")</f>
        <v>800 x 600 px</v>
      </c>
      <c r="J34"/>
      <c r="K34" s="19"/>
    </row>
    <row r="35" spans="1:11" s="12" customFormat="1" ht="200.1" customHeight="1" x14ac:dyDescent="0.25">
      <c r="A35" s="13" t="s">
        <v>176</v>
      </c>
      <c r="B35" s="13" t="s">
        <v>208</v>
      </c>
      <c r="C35" s="24" t="str">
        <f t="shared" si="0"/>
        <v>Cuaderno de Estudio</v>
      </c>
      <c r="D35" s="14" t="s">
        <v>169</v>
      </c>
      <c r="E35" s="14" t="s">
        <v>168</v>
      </c>
      <c r="F35" s="14" t="str">
        <f t="shared" si="1"/>
        <v>CN_10_09_CO_IMG26_small</v>
      </c>
      <c r="G35" s="14" t="str">
        <f>IF(F35&lt;&gt;"",IF($G$4="Recurso",IF(LEFT($G$5,1)="M",VLOOKUP($G$5,'Definición técnica de imagenes'!$A$3:$G$17,5,FALSE),IF($G$5="F1",'Definición técnica de imagenes'!$E$15,'Definición técnica de imagenes'!$F$13)),'Definición técnica de imagenes'!$E$16),"")</f>
        <v>526 x 370 px</v>
      </c>
      <c r="H35" s="14" t="str">
        <f t="shared" si="2"/>
        <v>CN_10_09_CO_IMG26_zoom</v>
      </c>
      <c r="I35" s="14" t="str">
        <f>IF(OR(B35&lt;&gt;"",J35&lt;&gt;""),IF($G$4="Recurso",IF(LEFT($G$5,1)="M",IF(VLOOKUP($G$5,'Definición técnica de imagenes'!$A$3:$G$17,6,FALSE)=0,"",VLOOKUP($G$5,'Definición técnica de imagenes'!$A$3:$G$17,6,FALSE)),IF($G$5="F1","","")),'Definición técnica de imagenes'!$F$16),"")</f>
        <v>800 x 600 px</v>
      </c>
      <c r="J35" s="14"/>
      <c r="K35" s="71"/>
    </row>
    <row r="36" spans="1:11" s="12" customFormat="1" ht="326.25" customHeight="1" x14ac:dyDescent="0.25">
      <c r="A36" s="13" t="s">
        <v>177</v>
      </c>
      <c r="B36" s="13" t="s">
        <v>170</v>
      </c>
      <c r="C36" s="24" t="str">
        <f t="shared" si="0"/>
        <v>Cuaderno de Estudio</v>
      </c>
      <c r="D36" s="14" t="s">
        <v>148</v>
      </c>
      <c r="E36" s="14" t="s">
        <v>168</v>
      </c>
      <c r="F36" s="14" t="str">
        <f t="shared" si="1"/>
        <v>CN_10_09_CO_IMG27_small</v>
      </c>
      <c r="G36" s="14" t="str">
        <f>IF(F36&lt;&gt;"",IF($G$4="Recurso",IF(LEFT($G$5,1)="M",VLOOKUP($G$5,'Definición técnica de imagenes'!$A$3:$G$17,5,FALSE),IF($G$5="F1",'Definición técnica de imagenes'!$E$15,'Definición técnica de imagenes'!$F$13)),'Definición técnica de imagenes'!$E$16),"")</f>
        <v>526 x 370 px</v>
      </c>
      <c r="H36" s="14" t="str">
        <f t="shared" si="2"/>
        <v>CN_10_09_CO_IMG27_zoom</v>
      </c>
      <c r="I36" s="14" t="str">
        <f>IF(OR(B36&lt;&gt;"",J36&lt;&gt;""),IF($G$4="Recurso",IF(LEFT($G$5,1)="M",IF(VLOOKUP($G$5,'Definición técnica de imagenes'!$A$3:$G$17,6,FALSE)=0,"",VLOOKUP($G$5,'Definición técnica de imagenes'!$A$3:$G$17,6,FALSE)),IF($G$5="F1","","")),'Definición técnica de imagenes'!$F$16),"")</f>
        <v>800 x 600 px</v>
      </c>
      <c r="J36"/>
      <c r="K36" s="71" t="s">
        <v>209</v>
      </c>
    </row>
    <row r="37" spans="1:11" s="12" customFormat="1" x14ac:dyDescent="0.25">
      <c r="A37" s="13" t="str">
        <f>IF(OR(B37&lt;&gt;"",J37&lt;&gt;""),CONCATENATE(LEFT(#REF!,3),IF(MID(#REF!,4,2)+1&lt;10,CONCATENATE("0",MID(#REF!,4,2)+1),MID(#REF!,4,2)+1)),"")</f>
        <v/>
      </c>
      <c r="B37" s="13"/>
      <c r="C37" s="24"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ref="A38:A80" si="3">IF(OR(B38&lt;&gt;"",J38&lt;&gt;""),CONCATENATE(LEFT(A37,3),IF(MID(A37,4,2)+1&lt;10,CONCATENATE("0",MID(A37,4,2)+1),MID(A37,4,2)+1)),"")</f>
        <v/>
      </c>
      <c r="B38" s="13"/>
      <c r="C38" s="24"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4"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4"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4"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4"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4"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4"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4"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4"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4"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4"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4"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4"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4"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4"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4"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4"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4"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4"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4"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4"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4"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4"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4"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4"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4"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4"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4"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4"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4"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4"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4"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4"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4"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4" t="str">
        <f t="shared" ref="C72:C105" si="4">IF(OR(B72&lt;&gt;"",J72&lt;&gt;""),IF($G$4="Recurso",CONCATENATE($G$4," ",$G$5),$G$4),"")</f>
        <v/>
      </c>
      <c r="D72" s="14"/>
      <c r="E72" s="14"/>
      <c r="F72" s="14" t="str">
        <f t="shared" ref="F72:F105" si="5">IF(OR(B72&lt;&gt;"",J72&lt;&gt;""),CONCATENATE($C$7,"_",$A72,IF($G$4="Cuaderno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 t="shared" ref="H72:H105" si="6">IF(AND(I72&lt;&gt;"",I72&lt;&gt;0),IF(OR(B72&lt;&gt;"",J72&lt;&gt;""),CONCATENATE($C$7,"_",$A72,IF($G$4="Cuaderno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4"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4"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4"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4"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4"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4"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4"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4"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ref="A81:A105" si="7">IF(OR(B81&lt;&gt;"",J81&lt;&gt;""),CONCATENATE(LEFT(A80,3),IF(MID(A80,4,2)+1&lt;10,CONCATENATE("0",MID(A80,4,2)+1),MID(A80,4,2)+1)),"")</f>
        <v/>
      </c>
      <c r="B81" s="13"/>
      <c r="C81" s="24"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4"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4"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4"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4"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4"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4"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4"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4"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4"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4"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4"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4"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4"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4"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4"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4"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4"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4"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4"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4"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4"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4"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4"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4"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sheetData>
  <autoFilter ref="A9:P105"/>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5">
      <formula1>"Vertical,Horizontal"</formula1>
    </dataValidation>
    <dataValidation type="list" allowBlank="1" showInputMessage="1" showErrorMessage="1" sqref="D10:D105">
      <formula1>"Ilustración,Fotografía"</formula1>
    </dataValidation>
  </dataValidations>
  <hyperlinks>
    <hyperlink ref="J11"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134" r:id="rId5">
          <objectPr defaultSize="0" autoPict="0" r:id="rId6">
            <anchor moveWithCells="1" sizeWithCells="1">
              <from>
                <xdr:col>9</xdr:col>
                <xdr:colOff>190500</xdr:colOff>
                <xdr:row>25</xdr:row>
                <xdr:rowOff>19050</xdr:rowOff>
              </from>
              <to>
                <xdr:col>9</xdr:col>
                <xdr:colOff>4438650</xdr:colOff>
                <xdr:row>25</xdr:row>
                <xdr:rowOff>3095625</xdr:rowOff>
              </to>
            </anchor>
          </objectPr>
        </oleObject>
      </mc:Choice>
      <mc:Fallback>
        <oleObject progId="PBrush" shapeId="3134"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9" t="s">
        <v>38</v>
      </c>
      <c r="B1" s="90"/>
      <c r="C1" s="90"/>
      <c r="D1" s="90"/>
      <c r="E1" s="90"/>
      <c r="F1" s="91"/>
    </row>
    <row r="2" spans="1:11" x14ac:dyDescent="0.25">
      <c r="A2" s="35" t="s">
        <v>42</v>
      </c>
      <c r="B2" s="36"/>
      <c r="C2" s="92" t="s">
        <v>13</v>
      </c>
      <c r="D2" s="93"/>
      <c r="E2" s="94"/>
      <c r="F2" s="37"/>
    </row>
    <row r="3" spans="1:11" ht="63" x14ac:dyDescent="0.25">
      <c r="A3" s="38" t="s">
        <v>43</v>
      </c>
      <c r="B3" s="36"/>
      <c r="C3" s="98" t="s">
        <v>14</v>
      </c>
      <c r="D3" s="99"/>
      <c r="E3" s="100"/>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101" t="str">
        <f>CONCATENATE(H21,"_",I21,"_",J21,"_CO")</f>
        <v>LE_07_04_CO</v>
      </c>
      <c r="E5" s="102"/>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7" t="str">
        <f>CONCATENATE("SolicitudGrafica_",D5,".xls")</f>
        <v>SolicitudGrafica_LE_07_04_CO.xls</v>
      </c>
      <c r="E7" s="87"/>
      <c r="F7" s="88"/>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9" t="s">
        <v>41</v>
      </c>
      <c r="B13" s="90"/>
      <c r="C13" s="90"/>
      <c r="D13" s="90"/>
      <c r="E13" s="90"/>
      <c r="F13" s="91"/>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92" t="s">
        <v>49</v>
      </c>
      <c r="D15" s="93"/>
      <c r="E15" s="93"/>
      <c r="F15" s="94"/>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5" t="str">
        <f>CONCATENATE(H21,"_",I21,"_",J21,"_",K45)</f>
        <v>LE_07_04_REC10</v>
      </c>
      <c r="E17" s="96"/>
      <c r="F17" s="97"/>
      <c r="J17" s="27">
        <v>14</v>
      </c>
      <c r="K17" s="27">
        <v>14</v>
      </c>
    </row>
    <row r="18" spans="1:11" ht="79.5" thickBot="1" x14ac:dyDescent="0.3">
      <c r="A18" s="38" t="s">
        <v>48</v>
      </c>
      <c r="B18" s="36"/>
      <c r="C18" s="67" t="s">
        <v>128</v>
      </c>
      <c r="D18" s="87" t="str">
        <f>CONCATENATE("SolicitudGrafica_",D17,".xls")</f>
        <v>SolicitudGrafica_LE_07_04_REC10.xls</v>
      </c>
      <c r="E18" s="87"/>
      <c r="F18" s="88"/>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4</v>
      </c>
      <c r="I20" s="27">
        <v>5</v>
      </c>
      <c r="J20" s="27">
        <v>4</v>
      </c>
      <c r="K20" s="27">
        <v>17</v>
      </c>
    </row>
    <row r="21" spans="1:11" x14ac:dyDescent="0.25">
      <c r="H21" s="27" t="str">
        <f>IF(INDEX(H4:H7,H20)=H4,"MA",IF(INDEX(H4:H7,H20)=H5,"CN",IF(INDEX(H4:H7,H20)=H6,"CS",IF(INDEX(H4:H7,H20)=H7,"LE"))))</f>
        <v>LE</v>
      </c>
      <c r="I21" s="27" t="str">
        <f>CONCATENATE(IF((I20+2)&lt;10,"0",""),I20+2)</f>
        <v>07</v>
      </c>
      <c r="J21" s="27" t="str">
        <f>CONCATENATE(IF(J20&lt;10,"0",""),J20)</f>
        <v>04</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2015-07-09T14:35:00Z</dcterms:modified>
</cp:coreProperties>
</file>