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ocuments\GitHub\CienciasNaturales\fuentes\contenidos\grado11\guion10\"/>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22" i="1" l="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8" i="1"/>
  <c r="A11" i="1"/>
  <c r="A12" i="1"/>
  <c r="A13" i="1"/>
  <c r="A14" i="1"/>
  <c r="A15" i="1"/>
  <c r="A16" i="1"/>
  <c r="A17"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 i="1"/>
  <c r="C11" i="1"/>
  <c r="C12" i="1"/>
  <c r="C13" i="1"/>
  <c r="C14" i="1"/>
  <c r="C15" i="1"/>
  <c r="C16" i="1"/>
  <c r="C17" i="1"/>
  <c r="C18" i="1"/>
  <c r="C19" i="1"/>
  <c r="C20" i="1"/>
  <c r="C21" i="1"/>
  <c r="C10" i="1"/>
  <c r="F5" i="1"/>
  <c r="I21" i="2"/>
  <c r="K45" i="2"/>
  <c r="H21" i="2"/>
  <c r="J21" i="2"/>
  <c r="D17" i="2"/>
  <c r="D5" i="2"/>
  <c r="G10" i="1"/>
</calcChain>
</file>

<file path=xl/sharedStrings.xml><?xml version="1.0" encoding="utf-8"?>
<sst xmlns="http://schemas.openxmlformats.org/spreadsheetml/2006/main" count="225" uniqueCount="151">
  <si>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</si>
  <si>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</si>
  <si>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</si>
  <si>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</si>
  <si>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</si>
  <si>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</si>
  <si>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</si>
  <si>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</si>
  <si>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</si>
  <si>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</si>
  <si>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</si>
  <si>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</si>
  <si>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</si>
  <si>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</si>
  <si>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</si>
  <si>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</si>
  <si>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</si>
  <si>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</si>
  <si>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</si>
  <si>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</si>
  <si>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</si>
  <si>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</si>
  <si>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</si>
  <si>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</si>
  <si>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</si>
  <si>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</si>
  <si>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</si>
  <si>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</si>
  <si>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</si>
  <si>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</si>
  <si>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</si>
  <si>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</si>
  <si>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</si>
  <si>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</si>
  <si>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</si>
  <si>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</si>
  <si>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</si>
  <si>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</si>
  <si>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</si>
  <si>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</si>
  <si>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</si>
  <si>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</si>
  <si>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</si>
  <si>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</si>
  <si>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</si>
  <si>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</si>
  <si>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</si>
  <si>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</si>
  <si>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</si>
  <si>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</si>
  <si>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</si>
  <si>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</si>
  <si>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</si>
  <si>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</si>
  <si>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</si>
  <si>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</si>
  <si>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</si>
  <si>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</si>
  <si>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</si>
  <si>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</si>
  <si>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</si>
  <si>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</si>
  <si>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</si>
  <si>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</si>
  <si>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</si>
  <si>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</si>
  <si>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</si>
  <si>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</si>
  <si>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</si>
  <si>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</si>
  <si>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</si>
  <si>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</si>
  <si>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</si>
  <si>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</si>
  <si>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</si>
  <si>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</si>
  <si>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</si>
  <si>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</si>
  <si>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</si>
  <si>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</si>
  <si>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</si>
  <si>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</si>
  <si>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</si>
  <si>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</si>
  <si>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</si>
  <si>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</si>
  <si>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</si>
  <si>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</si>
  <si>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</si>
  <si>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</si>
  <si>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</si>
  <si>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</si>
  <si>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</si>
  <si>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</si>
  <si>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</si>
  <si>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</si>
  <si>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</si>
  <si>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</si>
  <si>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</si>
  <si>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</si>
  <si>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</si>
  <si>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</si>
  <si>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</si>
  <si>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</si>
  <si>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</si>
  <si>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</si>
  <si>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</si>
  <si>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</si>
  <si>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</si>
  <si>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</si>
  <si>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</si>
  <si>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</si>
  <si>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</si>
  <si>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</si>
  <si>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</si>
  <si>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</si>
  <si>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</si>
  <si>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</si>
  <si>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</si>
  <si>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</si>
  <si>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</si>
  <si>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</si>
  <si>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</si>
  <si>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</si>
  <si>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</si>
  <si>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</si>
  <si>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</si>
  <si>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</si>
  <si>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</si>
  <si>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</si>
  <si>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</si>
  <si>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</si>
  <si>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</si>
  <si>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</si>
  <si>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</si>
  <si>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</si>
  <si>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</si>
  <si>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</si>
  <si>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</si>
  <si>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</si>
  <si>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</si>
  <si>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</si>
  <si>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</si>
  <si>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</si>
  <si>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</si>
  <si>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 xml:space="preserve">La química orgánica y el carbono </t>
  </si>
  <si>
    <t>Lyz Marcela Bernal Gómez</t>
  </si>
  <si>
    <t xml:space="preserve">Ver descripción y observaciones </t>
  </si>
  <si>
    <t>Ilustración</t>
  </si>
  <si>
    <t>CN_11_10_REC_140</t>
  </si>
  <si>
    <t>Realizar ilustración como la imagen guía. Las letras C,H,N yO son mayúsculas. Tener en cuenta los subíndices Las líneas deber estan centradas y no deben tocar las letras. Por favor  poner cada estructura los nombres y en viñetas alfabéticas.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</si>
</sst>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6" fillId="0" borderId="5" xfId="0" applyFont="1" applyBorder="1" applyAlignment="1">
      <alignment vertical="top" wrapText="1"/>
    </xf>
    <xf numFmtId="1" fontId="2" fillId="0" borderId="5" xfId="0" applyNumberFormat="1" applyFont="1" applyFill="1" applyBorder="1" applyAlignment="1">
      <alignment horizontal="left" vertical="top" wrapText="1"/>
    </xf>
    <xf numFmtId="1" fontId="2" fillId="0" borderId="5" xfId="0" applyNumberFormat="1" applyFont="1" applyFill="1" applyBorder="1" applyAlignment="1">
      <alignment vertical="top" wrapText="1"/>
    </xf>
    <xf numFmtId="0" fontId="2" fillId="0" borderId="5" xfId="0" applyFont="1" applyFill="1" applyBorder="1" applyAlignment="1">
      <alignment vertical="top"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71438</xdr:colOff>
      <xdr:row>9</xdr:row>
      <xdr:rowOff>190500</xdr:rowOff>
    </xdr:from>
    <xdr:to>
      <xdr:col>9</xdr:col>
      <xdr:colOff>3357562</xdr:colOff>
      <xdr:row>9</xdr:row>
      <xdr:rowOff>5048250</xdr:rowOff>
    </xdr:to>
    <xdr:pic>
      <xdr:nvPicPr>
        <xdr:cNvPr id="4" name="Imagen 3"/>
        <xdr:cNvPicPr/>
      </xdr:nvPicPr>
      <xdr:blipFill rotWithShape="1">
        <a:blip xmlns:r="http://schemas.openxmlformats.org/officeDocument/2006/relationships" r:embed="rId1"/>
        <a:srcRect l="37687" t="19667" r="35527" b="11635"/>
        <a:stretch/>
      </xdr:blipFill>
      <xdr:spPr bwMode="auto">
        <a:xfrm>
          <a:off x="14724063" y="2159000"/>
          <a:ext cx="3286124" cy="485775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7"/>
  <sheetViews>
    <sheetView showGridLines="0" tabSelected="1" zoomScale="110" zoomScaleNormal="110" zoomScalePageLayoutView="140" workbookViewId="0">
      <pane ySplit="9" topLeftCell="A10" activePane="bottomLeft" state="frozen"/>
      <selection pane="bottomLeft" activeCell="G10" sqref="G10"/>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46.2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4" t="s">
        <v>22</v>
      </c>
      <c r="D2" s="85"/>
      <c r="F2" s="77" t="s">
        <v>0</v>
      </c>
      <c r="G2" s="78"/>
      <c r="H2" s="49"/>
      <c r="I2" s="49"/>
      <c r="J2" s="16"/>
    </row>
    <row r="3" spans="1:16" ht="15.75" x14ac:dyDescent="0.25">
      <c r="A3" s="1"/>
      <c r="B3" s="4" t="s">
        <v>8</v>
      </c>
      <c r="C3" s="86">
        <v>11</v>
      </c>
      <c r="D3" s="87"/>
      <c r="F3" s="79"/>
      <c r="G3" s="80"/>
      <c r="H3" s="49"/>
      <c r="I3" s="49"/>
      <c r="J3" s="16"/>
    </row>
    <row r="4" spans="1:16" ht="16.5" x14ac:dyDescent="0.3">
      <c r="A4" s="1"/>
      <c r="B4" s="4" t="s">
        <v>54</v>
      </c>
      <c r="C4" s="86" t="s">
        <v>145</v>
      </c>
      <c r="D4" s="87"/>
      <c r="E4" s="5"/>
      <c r="F4" s="48" t="s">
        <v>55</v>
      </c>
      <c r="G4" s="47" t="s">
        <v>56</v>
      </c>
      <c r="H4" s="49"/>
      <c r="I4" s="49"/>
      <c r="J4" s="16"/>
      <c r="K4" s="16"/>
    </row>
    <row r="5" spans="1:16" ht="16.5" thickBot="1" x14ac:dyDescent="0.3">
      <c r="A5" s="1"/>
      <c r="B5" s="6" t="s">
        <v>1</v>
      </c>
      <c r="C5" s="88" t="s">
        <v>146</v>
      </c>
      <c r="D5" s="89"/>
      <c r="E5" s="5"/>
      <c r="F5" s="46" t="str">
        <f>IF(G4="Recurso","Motor del recurso","")</f>
        <v>Motor del recurso</v>
      </c>
      <c r="G5" s="46" t="s">
        <v>91</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149</v>
      </c>
      <c r="D7" s="32" t="s">
        <v>39</v>
      </c>
      <c r="F7" s="1"/>
      <c r="G7" s="1"/>
      <c r="H7" s="1"/>
      <c r="I7" s="1"/>
      <c r="J7" s="16"/>
      <c r="K7" s="16"/>
    </row>
    <row r="8" spans="1:16" s="9" customFormat="1" ht="16.5" thickBot="1" x14ac:dyDescent="0.3">
      <c r="A8" s="10"/>
      <c r="B8" s="10"/>
      <c r="C8" s="10"/>
      <c r="D8" s="11"/>
      <c r="E8" s="11"/>
      <c r="F8" s="81" t="s">
        <v>62</v>
      </c>
      <c r="G8" s="82"/>
      <c r="H8" s="82"/>
      <c r="I8" s="83"/>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409.6" customHeight="1" x14ac:dyDescent="0.25">
      <c r="A10" s="75" t="s">
        <v>142</v>
      </c>
      <c r="B10" s="74" t="s">
        <v>147</v>
      </c>
      <c r="C10" s="74" t="str">
        <f>IF(OR(B10&lt;&gt;"",J10&lt;&gt;""),IF($G$4="Recurso",CONCATENATE($G$4," ",$G$5),$G$4),"")</f>
        <v>Recurso M101</v>
      </c>
      <c r="D10" s="76" t="s">
        <v>148</v>
      </c>
      <c r="E10" s="76"/>
      <c r="F10" s="76" t="str">
        <f>IF(OR(B10&lt;&gt;"",J10&lt;&gt;""),CONCATENATE($C$7,"_",$A10,IF($G$4="Cuaderno de Estudio","_small",CONCATENATE(IF(I10="","","n"),IF(LEFT($G$5,1)="F",".jpg",".png")))),"")</f>
        <v>CN_11_10_REC_140_IMG01n.png</v>
      </c>
      <c r="G10" s="76" t="str">
        <f>IF(F10&lt;&gt;"",IF($G$4="Recurso",IF(LEFT($G$5,1)="M",VLOOKUP($G$5,'Definición técnica de imagenes'!$A$3:$G$17,5,FALSE),IF($G$5="F1",'Definición técnica de imagenes'!$E$15,'Definición técnica de imagenes'!$F$13)),'Definición técnica de imagenes'!$E$16),"")</f>
        <v>286 x 286 px</v>
      </c>
      <c r="H10" s="76" t="str">
        <f>IF(AND(I10&lt;&gt;"",I10&lt;&gt;0),IF(OR(B10&lt;&gt;"",J10&lt;&gt;""),CONCATENATE($C$7,"_",$A10,IF($G$4="Cuaderno de Estudio","_zoom",CONCATENATE("a",IF(LEFT($G$5,1)="F",".jpg",".png")))),""),"")</f>
        <v>CN_11_10_REC_140_IMG01a.png</v>
      </c>
      <c r="I10" s="76" t="str">
        <f>IF(OR(B10&lt;&gt;"",J10&lt;&gt;""),IF($G$4="Recurso",IF(LEFT($G$5,1)="M",IF(VLOOKUP($G$5,'Definición técnica de imagenes'!$A$3:$G$17,6,FALSE)=0,"",VLOOKUP($G$5,'Definición técnica de imagenes'!$A$3:$G$17,6,FALSE)),IF($G$5="F1","","")),'Definición técnica de imagenes'!$F$16),"")</f>
        <v>500 x 500 px</v>
      </c>
      <c r="J10" s="14"/>
      <c r="K10" s="73" t="s">
        <v>150</v>
      </c>
    </row>
    <row r="11" spans="1:16" s="12" customFormat="1" x14ac:dyDescent="0.25">
      <c r="A11" s="13" t="str">
        <f>IF(OR(B11&lt;&gt;"",J11&lt;&gt;""),CONCATENATE(LEFT(#REF!,3),IF(MID(#REF!,4,2)+1&lt;10,CONCATENATE("0",MID(#REF!,4,2)+1))),"")</f>
        <v/>
      </c>
      <c r="B11" s="13"/>
      <c r="C11" s="27" t="str">
        <f t="shared" ref="C11:C73" si="0">IF(OR(B11&lt;&gt;"",J11&lt;&gt;""),IF($G$4="Recurso",CONCATENATE($G$4," ",$G$5),$G$4),"")</f>
        <v/>
      </c>
      <c r="D11" s="14"/>
      <c r="E11" s="14"/>
      <c r="F11" s="14" t="str">
        <f t="shared" ref="F11:F73"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3"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9"/>
    </row>
    <row r="12" spans="1:16" s="12" customFormat="1" x14ac:dyDescent="0.25">
      <c r="A12" s="13" t="str">
        <f t="shared" ref="A12:A17" si="3">IF(OR(B12&lt;&gt;"",J12&lt;&gt;""),CONCATENATE(LEFT(A11,3),IF(MID(A11,4,2)+1&lt;10,CONCATENATE("0",MID(A11,4,2)+1))),"")</f>
        <v/>
      </c>
      <c r="B12" s="13"/>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t="str">
        <f t="shared" si="3"/>
        <v/>
      </c>
      <c r="B13" s="13"/>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3"/>
        <v/>
      </c>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21"/>
      <c r="K14" s="21"/>
    </row>
    <row r="15" spans="1:16" s="12" customFormat="1" ht="14.25" x14ac:dyDescent="0.3">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8"/>
      <c r="K15" s="30"/>
    </row>
    <row r="16" spans="1:16" s="12" customFormat="1" x14ac:dyDescent="0.25">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1"/>
      <c r="K16" s="21"/>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ht="14.25" x14ac:dyDescent="0.3">
      <c r="A18" s="13" t="str">
        <f>IF(OR(B18&lt;&gt;"",J18&lt;&gt;""),CONCATENATE(LEFT(A17,3),IF(MID(A17,4,2)+1&lt;10,CONCATENATE("0",MID(A17,4,2)+1),MID(A17,4,2)+1)),"")</f>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8"/>
      <c r="K18" s="30"/>
    </row>
    <row r="19" spans="1:11" s="12" customFormat="1" x14ac:dyDescent="0.25">
      <c r="A19" s="13" t="str">
        <f t="shared" ref="A19:A82" si="4">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19"/>
      <c r="K19" s="21"/>
    </row>
    <row r="20" spans="1:11" s="12" customFormat="1" x14ac:dyDescent="0.25">
      <c r="A20" s="13" t="str">
        <f t="shared" si="4"/>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21"/>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14"/>
      <c r="K21" s="20"/>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9"/>
      <c r="K22" s="19"/>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9"/>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9"/>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22"/>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3"/>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ref="C74:C107" si="5">IF(OR(B74&lt;&gt;"",J74&lt;&gt;""),IF($G$4="Recurso",CONCATENATE($G$4," ",$G$5),$G$4),"")</f>
        <v/>
      </c>
      <c r="D74" s="14"/>
      <c r="E74" s="14"/>
      <c r="F74" s="14" t="str">
        <f t="shared" ref="F74:F107" si="6">IF(OR(B74&lt;&gt;"",J74&lt;&gt;""),CONCATENATE($C$7,"_",$A74,IF($G$4="Cuaderno de Estudio","_small",CONCATENATE(IF(I74="","","n"),IF(LEFT($G$5,1)="F",".jpg",".png")))),"")</f>
        <v/>
      </c>
      <c r="G74" s="14" t="str">
        <f>IF(F74&lt;&gt;"",IF($G$4="Recurso",IF(LEFT($G$5,1)="M",VLOOKUP($G$5,'Definición técnica de imagenes'!$A$3:$G$17,5,FALSE),IF($G$5="F1",'Definición técnica de imagenes'!$E$15,'Definición técnica de imagenes'!$F$13)),'Definición técnica de imagenes'!$E$16),"")</f>
        <v/>
      </c>
      <c r="H74" s="14" t="str">
        <f t="shared" ref="H74:H107" si="7">IF(AND(I74&lt;&gt;"",I74&lt;&gt;0),IF(OR(B74&lt;&gt;"",J74&lt;&gt;""),CONCATENATE($C$7,"_",$A74,IF($G$4="Cuaderno de Estudio","_zoom",CONCATENATE("a",IF(LEFT($G$5,1)="F",".jpg",".png")))),""),"")</f>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si="5"/>
        <v/>
      </c>
      <c r="D75" s="14"/>
      <c r="E75" s="14"/>
      <c r="F75" s="14" t="str">
        <f t="shared" si="6"/>
        <v/>
      </c>
      <c r="G75" s="14" t="str">
        <f>IF(F75&lt;&gt;"",IF($G$4="Recurso",IF(LEFT($G$5,1)="M",VLOOKUP($G$5,'Definición técnica de imagenes'!$A$3:$G$17,5,FALSE),IF($G$5="F1",'Definición técnica de imagenes'!$E$15,'Definición técnica de imagenes'!$F$13)),'Definición técnica de imagenes'!$E$16),"")</f>
        <v/>
      </c>
      <c r="H75" s="14" t="str">
        <f t="shared" si="7"/>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ref="A83:A107" si="8">IF(OR(B83&lt;&gt;"",J83&lt;&gt;""),CONCATENATE(LEFT(A82,3),IF(MID(A82,4,2)+1&lt;10,CONCATENATE("0",MID(A82,4,2)+1),MID(A82,4,2)+1)),"")</f>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si="8"/>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7">
      <formula1>"Vertical,Horizontal"</formula1>
    </dataValidation>
    <dataValidation type="list" allowBlank="1" showInputMessage="1" showErrorMessage="1" sqref="D10:D107">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2" t="s">
        <v>38</v>
      </c>
      <c r="B1" s="93"/>
      <c r="C1" s="93"/>
      <c r="D1" s="93"/>
      <c r="E1" s="93"/>
      <c r="F1" s="94"/>
    </row>
    <row r="2" spans="1:11" x14ac:dyDescent="0.25">
      <c r="A2" s="39" t="s">
        <v>42</v>
      </c>
      <c r="B2" s="40"/>
      <c r="C2" s="95" t="s">
        <v>13</v>
      </c>
      <c r="D2" s="96"/>
      <c r="E2" s="97"/>
      <c r="F2" s="41"/>
    </row>
    <row r="3" spans="1:11" ht="63" x14ac:dyDescent="0.25">
      <c r="A3" s="42" t="s">
        <v>43</v>
      </c>
      <c r="B3" s="40"/>
      <c r="C3" s="101" t="s">
        <v>14</v>
      </c>
      <c r="D3" s="102"/>
      <c r="E3" s="103"/>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4" t="str">
        <f>CONCATENATE(H21,"_",I21,"_",J21,"_CO")</f>
        <v>LE_07_04_CO</v>
      </c>
      <c r="E5" s="105"/>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90" t="str">
        <f>CONCATENATE("SolicitudGrafica_",D5,".xls")</f>
        <v>SolicitudGrafica_LE_07_04_CO.xls</v>
      </c>
      <c r="E7" s="90"/>
      <c r="F7" s="91"/>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2" t="s">
        <v>41</v>
      </c>
      <c r="B13" s="93"/>
      <c r="C13" s="93"/>
      <c r="D13" s="93"/>
      <c r="E13" s="93"/>
      <c r="F13" s="94"/>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5" t="s">
        <v>49</v>
      </c>
      <c r="D15" s="96"/>
      <c r="E15" s="96"/>
      <c r="F15" s="97"/>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8" t="str">
        <f>CONCATENATE(H21,"_",I21,"_",J21,"_",K45)</f>
        <v>LE_07_04_REC10</v>
      </c>
      <c r="E17" s="99"/>
      <c r="F17" s="100"/>
      <c r="J17" s="31">
        <v>14</v>
      </c>
      <c r="K17" s="31">
        <v>14</v>
      </c>
    </row>
    <row r="18" spans="1:11" ht="79.5" thickBot="1" x14ac:dyDescent="0.3">
      <c r="A18" s="42" t="s">
        <v>48</v>
      </c>
      <c r="B18" s="40"/>
      <c r="C18" s="71" t="s">
        <v>128</v>
      </c>
      <c r="D18" s="90" t="str">
        <f>CONCATENATE("SolicitudGrafica_",D17,".xls")</f>
        <v>SolicitudGrafica_LE_07_04_REC10.xls</v>
      </c>
      <c r="E18" s="90"/>
      <c r="F18" s="91"/>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6" t="s">
        <v>56</v>
      </c>
      <c r="B1" s="106" t="s">
        <v>63</v>
      </c>
      <c r="C1" s="106" t="s">
        <v>64</v>
      </c>
      <c r="D1" s="106" t="s">
        <v>5</v>
      </c>
      <c r="E1" s="106" t="s">
        <v>65</v>
      </c>
      <c r="F1" s="106" t="s">
        <v>66</v>
      </c>
      <c r="G1" s="106" t="s">
        <v>67</v>
      </c>
      <c r="H1" s="107" t="s">
        <v>68</v>
      </c>
      <c r="I1" s="107"/>
      <c r="J1" s="107"/>
    </row>
    <row r="2" spans="1:11" x14ac:dyDescent="0.25">
      <c r="A2" s="106"/>
      <c r="B2" s="106"/>
      <c r="C2" s="106"/>
      <c r="D2" s="106"/>
      <c r="E2" s="106"/>
      <c r="F2" s="106"/>
      <c r="G2" s="106"/>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2015-04-07T23:20:23Z</dcterms:modified>
</cp:coreProperties>
</file>