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2"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<sst xmlns="http://schemas.openxmlformats.org/spreadsheetml/2006/main" count="245" uniqueCount="163">
  <si>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</si>
  <si>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</si>
  <si>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</si>
  <si>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</si>
  <si>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</si>
  <si>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</si>
  <si>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</si>
  <si>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</si>
  <si>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</si>
  <si>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</si>
  <si>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</si>
  <si>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</si>
  <si>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</si>
  <si>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</si>
  <si>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</si>
  <si>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</si>
  <si>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</si>
  <si>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</si>
  <si>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</si>
  <si>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</si>
  <si>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</si>
  <si>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</si>
  <si>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</si>
  <si>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</si>
  <si>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</si>
  <si>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</si>
  <si>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</si>
  <si>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</si>
  <si>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</si>
  <si>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</si>
  <si>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</si>
  <si>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</si>
  <si>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</si>
  <si>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</si>
  <si>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</si>
  <si>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</si>
  <si>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</si>
  <si>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</si>
  <si>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</si>
  <si>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</si>
  <si>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</si>
  <si>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</si>
  <si>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</si>
  <si>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</si>
  <si>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</si>
  <si>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</si>
  <si>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</si>
  <si>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</si>
  <si>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</si>
  <si>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</si>
  <si>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</si>
  <si>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</si>
  <si>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</si>
  <si>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</si>
  <si>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</si>
  <si>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</si>
  <si>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</si>
  <si>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</si>
  <si>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</si>
  <si>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</si>
  <si>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</si>
  <si>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</si>
  <si>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</si>
  <si>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</si>
  <si>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</si>
  <si>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</si>
  <si>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</si>
  <si>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</si>
  <si>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</si>
  <si>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</si>
  <si>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</si>
  <si>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</si>
  <si>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</si>
  <si>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</si>
  <si>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</si>
  <si>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</si>
  <si>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</si>
  <si>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</si>
  <si>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</si>
  <si>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</si>
  <si>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</si>
  <si>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</si>
  <si>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</si>
  <si>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</si>
  <si>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</si>
  <si>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</si>
  <si>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</si>
  <si>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</si>
  <si>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</si>
  <si>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</si>
  <si>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</si>
  <si>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</si>
  <si>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</si>
  <si>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</si>
  <si>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</si>
  <si>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</si>
  <si>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</si>
  <si>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</si>
  <si>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</si>
  <si>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</si>
  <si>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</si>
  <si>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</si>
  <si>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</si>
  <si>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</si>
  <si>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</si>
  <si>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</si>
  <si>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</si>
  <si>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</si>
  <si>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</si>
  <si>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</si>
  <si>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</si>
  <si>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</si>
  <si>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</si>
  <si>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</si>
  <si>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</si>
  <si>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</si>
  <si>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</si>
  <si>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</si>
  <si>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</si>
  <si>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</si>
  <si>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</si>
  <si>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</si>
  <si>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</si>
  <si>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</si>
  <si>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</si>
  <si>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</si>
  <si>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</si>
  <si>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</si>
  <si>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</si>
  <si>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</si>
  <si>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</si>
  <si>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</si>
  <si>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</si>
  <si>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</si>
  <si>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</si>
  <si>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</si>
  <si>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</si>
  <si>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</si>
  <si>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</si>
  <si>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</si>
  <si>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</si>
  <si>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</si>
  <si>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</si>
  <si>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</si>
  <si>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</si>
  <si>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</si>
  <si>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</si>
  <si>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 xml:space="preserve">Ver descripción y observaciones </t>
  </si>
  <si>
    <t>Ilustración</t>
  </si>
  <si>
    <t>CN_11_10_REC_240</t>
  </si>
  <si>
    <t>Código Shutterstock 45746056</t>
  </si>
  <si>
    <t>Fotografía</t>
  </si>
  <si>
    <t>IMG02</t>
  </si>
  <si>
    <t>Código Shutterstock 66405112</t>
  </si>
  <si>
    <t xml:space="preserve">
Código Shutterstock 66405112
</t>
  </si>
  <si>
    <t>Código Shutterstock 45502771</t>
  </si>
  <si>
    <t>Código Shutterstock 112587551</t>
  </si>
  <si>
    <t>Ilustrar como se deja en imenagen guía. Las letras C y H son mayúsculas. Tener en cuenta los subíndices. Las líneas deben ser centradas y no deben tocar las letras.</t>
  </si>
  <si>
    <t>Código Shutterstock 144599015</t>
  </si>
  <si>
    <t>Código Shutterstock 244225114</t>
  </si>
  <si>
    <t>Es la misma fotografía que en IMG02</t>
  </si>
  <si>
    <t>Código Shutterstock 159231536</t>
  </si>
  <si>
    <t>Código Shutterstock 39583087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</si>
</sst>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1" fontId="2" fillId="0" borderId="5" xfId="0" applyNumberFormat="1" applyFont="1" applyFill="1" applyBorder="1" applyAlignment="1">
      <alignment horizontal="left" vertical="top" wrapText="1"/>
    </xf>
    <xf numFmtId="1" fontId="2" fillId="0" borderId="5" xfId="0" applyNumberFormat="1" applyFont="1" applyFill="1" applyBorder="1" applyAlignment="1">
      <alignment vertical="top" wrapText="1"/>
    </xf>
    <xf numFmtId="0" fontId="2" fillId="0" borderId="5" xfId="0" applyFont="1" applyFill="1" applyBorder="1" applyAlignment="1">
      <alignment vertical="top" wrapText="1"/>
    </xf>
    <xf numFmtId="0" fontId="7"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285750</xdr:colOff>
      <xdr:row>9</xdr:row>
      <xdr:rowOff>179917</xdr:rowOff>
    </xdr:from>
    <xdr:to>
      <xdr:col>9</xdr:col>
      <xdr:colOff>2428875</xdr:colOff>
      <xdr:row>9</xdr:row>
      <xdr:rowOff>2418292</xdr:rowOff>
    </xdr:to>
    <xdr:pic>
      <xdr:nvPicPr>
        <xdr:cNvPr id="4" name="Imagen 3" descr="http://thumb101.shutterstock.com/display_pic_with_logo/523312/523312,1265052720,3/stock-photo-diamond-jewel-on-white-background-high-quality-d-render-with-hdri-lighting-and-ray-traced-45746056.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54250" y="2169584"/>
          <a:ext cx="2143125" cy="2238375"/>
        </a:xfrm>
        <a:prstGeom prst="rect">
          <a:avLst/>
        </a:prstGeom>
        <a:noFill/>
        <a:ln>
          <a:noFill/>
        </a:ln>
      </xdr:spPr>
    </xdr:pic>
    <xdr:clientData/>
  </xdr:twoCellAnchor>
  <xdr:twoCellAnchor editAs="oneCell">
    <xdr:from>
      <xdr:col>9</xdr:col>
      <xdr:colOff>529167</xdr:colOff>
      <xdr:row>10</xdr:row>
      <xdr:rowOff>169334</xdr:rowOff>
    </xdr:from>
    <xdr:to>
      <xdr:col>9</xdr:col>
      <xdr:colOff>2995083</xdr:colOff>
      <xdr:row>10</xdr:row>
      <xdr:rowOff>2044700</xdr:rowOff>
    </xdr:to>
    <xdr:pic>
      <xdr:nvPicPr>
        <xdr:cNvPr id="5" name="Imagen 4" descr="http://thumb7.shutterstock.com/display_pic_with_logo/653074/653074,1291324248,1/stock-photo-carbon-chemical-element-of-periodic-table-with-symbol-c-66405112.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97667" y="4688417"/>
          <a:ext cx="2465916" cy="1875366"/>
        </a:xfrm>
        <a:prstGeom prst="rect">
          <a:avLst/>
        </a:prstGeom>
        <a:noFill/>
        <a:ln>
          <a:noFill/>
        </a:ln>
      </xdr:spPr>
    </xdr:pic>
    <xdr:clientData/>
  </xdr:twoCellAnchor>
  <xdr:twoCellAnchor editAs="oneCell">
    <xdr:from>
      <xdr:col>9</xdr:col>
      <xdr:colOff>550333</xdr:colOff>
      <xdr:row>11</xdr:row>
      <xdr:rowOff>179917</xdr:rowOff>
    </xdr:from>
    <xdr:to>
      <xdr:col>9</xdr:col>
      <xdr:colOff>2769658</xdr:colOff>
      <xdr:row>11</xdr:row>
      <xdr:rowOff>2497667</xdr:rowOff>
    </xdr:to>
    <xdr:pic>
      <xdr:nvPicPr>
        <xdr:cNvPr id="6" name="Imagen 5" descr="http://thumb1.shutterstock.com/display_pic_with_logo/324316/324316,1264699950,4/stock-photo-molecular-model-of-butane-isolated-on-white-45502771.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218833" y="7228417"/>
          <a:ext cx="2219325" cy="2317750"/>
        </a:xfrm>
        <a:prstGeom prst="rect">
          <a:avLst/>
        </a:prstGeom>
        <a:noFill/>
        <a:ln>
          <a:noFill/>
        </a:ln>
      </xdr:spPr>
    </xdr:pic>
    <xdr:clientData/>
  </xdr:twoCellAnchor>
  <xdr:twoCellAnchor editAs="oneCell">
    <xdr:from>
      <xdr:col>9</xdr:col>
      <xdr:colOff>158750</xdr:colOff>
      <xdr:row>12</xdr:row>
      <xdr:rowOff>74083</xdr:rowOff>
    </xdr:from>
    <xdr:to>
      <xdr:col>9</xdr:col>
      <xdr:colOff>3406775</xdr:colOff>
      <xdr:row>12</xdr:row>
      <xdr:rowOff>2383578</xdr:rowOff>
    </xdr:to>
    <xdr:pic>
      <xdr:nvPicPr>
        <xdr:cNvPr id="7" name="Imagen 6" descr="http://thumb7.shutterstock.com/display_pic_with_logo/605218/112587551/stock-photo-a-pencil-lying-on-a-piece-of-coal-in-the-shavings-112587551.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27250" y="9652000"/>
          <a:ext cx="3248025" cy="2309495"/>
        </a:xfrm>
        <a:prstGeom prst="rect">
          <a:avLst/>
        </a:prstGeom>
        <a:noFill/>
        <a:ln>
          <a:noFill/>
        </a:ln>
      </xdr:spPr>
    </xdr:pic>
    <xdr:clientData/>
  </xdr:twoCellAnchor>
  <xdr:twoCellAnchor editAs="oneCell">
    <xdr:from>
      <xdr:col>9</xdr:col>
      <xdr:colOff>1058334</xdr:colOff>
      <xdr:row>13</xdr:row>
      <xdr:rowOff>232833</xdr:rowOff>
    </xdr:from>
    <xdr:to>
      <xdr:col>9</xdr:col>
      <xdr:colOff>2982384</xdr:colOff>
      <xdr:row>13</xdr:row>
      <xdr:rowOff>2442633</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26834" y="12340166"/>
          <a:ext cx="1924050" cy="2209800"/>
        </a:xfrm>
        <a:prstGeom prst="rect">
          <a:avLst/>
        </a:prstGeom>
        <a:noFill/>
        <a:ln>
          <a:noFill/>
        </a:ln>
      </xdr:spPr>
    </xdr:pic>
    <xdr:clientData/>
  </xdr:twoCellAnchor>
  <xdr:twoCellAnchor editAs="oneCell">
    <xdr:from>
      <xdr:col>9</xdr:col>
      <xdr:colOff>476250</xdr:colOff>
      <xdr:row>14</xdr:row>
      <xdr:rowOff>95250</xdr:rowOff>
    </xdr:from>
    <xdr:to>
      <xdr:col>9</xdr:col>
      <xdr:colOff>3069167</xdr:colOff>
      <xdr:row>14</xdr:row>
      <xdr:rowOff>2328333</xdr:rowOff>
    </xdr:to>
    <xdr:pic>
      <xdr:nvPicPr>
        <xdr:cNvPr id="9" name="Imagen 8" descr="http://thumb7.shutterstock.com/display_pic_with_logo/1369867/144599015/stock-photo-oxygen-element-periodic-table-144599015.jpg"/>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144750" y="14732000"/>
          <a:ext cx="2592917" cy="2233083"/>
        </a:xfrm>
        <a:prstGeom prst="rect">
          <a:avLst/>
        </a:prstGeom>
        <a:noFill/>
        <a:ln>
          <a:noFill/>
        </a:ln>
      </xdr:spPr>
    </xdr:pic>
    <xdr:clientData/>
  </xdr:twoCellAnchor>
  <xdr:twoCellAnchor editAs="oneCell">
    <xdr:from>
      <xdr:col>9</xdr:col>
      <xdr:colOff>444499</xdr:colOff>
      <xdr:row>15</xdr:row>
      <xdr:rowOff>211667</xdr:rowOff>
    </xdr:from>
    <xdr:to>
      <xdr:col>9</xdr:col>
      <xdr:colOff>3227916</xdr:colOff>
      <xdr:row>15</xdr:row>
      <xdr:rowOff>2338916</xdr:rowOff>
    </xdr:to>
    <xdr:pic>
      <xdr:nvPicPr>
        <xdr:cNvPr id="10" name="Imagen 9" descr="http://thumb1.shutterstock.com/display_pic_with_logo/489208/244225114/stock-photo-close-up-of-some-urea-fertilizer-in-a-sack-bag-244225114.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112999" y="17377834"/>
          <a:ext cx="2783417" cy="2127249"/>
        </a:xfrm>
        <a:prstGeom prst="rect">
          <a:avLst/>
        </a:prstGeom>
        <a:noFill/>
        <a:ln>
          <a:noFill/>
        </a:ln>
      </xdr:spPr>
    </xdr:pic>
    <xdr:clientData/>
  </xdr:twoCellAnchor>
  <xdr:twoCellAnchor editAs="oneCell">
    <xdr:from>
      <xdr:col>9</xdr:col>
      <xdr:colOff>486833</xdr:colOff>
      <xdr:row>16</xdr:row>
      <xdr:rowOff>116417</xdr:rowOff>
    </xdr:from>
    <xdr:to>
      <xdr:col>9</xdr:col>
      <xdr:colOff>3220508</xdr:colOff>
      <xdr:row>16</xdr:row>
      <xdr:rowOff>2290657</xdr:rowOff>
    </xdr:to>
    <xdr:pic>
      <xdr:nvPicPr>
        <xdr:cNvPr id="11" name="Imagen 10" descr="http://thumb7.shutterstock.com/display_pic_with_logo/653074/653074,1291324248,1/stock-photo-carbon-chemical-element-of-periodic-table-with-symbol-c-66405112.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55333" y="19812000"/>
          <a:ext cx="2733675" cy="2174240"/>
        </a:xfrm>
        <a:prstGeom prst="rect">
          <a:avLst/>
        </a:prstGeom>
        <a:noFill/>
        <a:ln>
          <a:noFill/>
        </a:ln>
      </xdr:spPr>
    </xdr:pic>
    <xdr:clientData/>
  </xdr:twoCellAnchor>
  <xdr:twoCellAnchor editAs="oneCell">
    <xdr:from>
      <xdr:col>9</xdr:col>
      <xdr:colOff>613833</xdr:colOff>
      <xdr:row>17</xdr:row>
      <xdr:rowOff>433916</xdr:rowOff>
    </xdr:from>
    <xdr:to>
      <xdr:col>9</xdr:col>
      <xdr:colOff>2676313</xdr:colOff>
      <xdr:row>17</xdr:row>
      <xdr:rowOff>2074121</xdr:rowOff>
    </xdr:to>
    <xdr:pic>
      <xdr:nvPicPr>
        <xdr:cNvPr id="12" name="Imagen 11" descr="http://thumb9.shutterstock.com/display_pic_with_logo/495346/159231536/stock-photo-methane-ch-gas-molecule-molecular-model-methane-is-the-main-component-of-natural-gas-159231536.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82333" y="22658916"/>
          <a:ext cx="2062480" cy="1640205"/>
        </a:xfrm>
        <a:prstGeom prst="rect">
          <a:avLst/>
        </a:prstGeom>
        <a:noFill/>
        <a:ln>
          <a:noFill/>
        </a:ln>
      </xdr:spPr>
    </xdr:pic>
    <xdr:clientData/>
  </xdr:twoCellAnchor>
  <xdr:twoCellAnchor editAs="oneCell">
    <xdr:from>
      <xdr:col>9</xdr:col>
      <xdr:colOff>523875</xdr:colOff>
      <xdr:row>18</xdr:row>
      <xdr:rowOff>476250</xdr:rowOff>
    </xdr:from>
    <xdr:to>
      <xdr:col>9</xdr:col>
      <xdr:colOff>2428875</xdr:colOff>
      <xdr:row>18</xdr:row>
      <xdr:rowOff>2465705</xdr:rowOff>
    </xdr:to>
    <xdr:pic>
      <xdr:nvPicPr>
        <xdr:cNvPr id="13" name="Imagen 12" descr="http://thumb7.shutterstock.com/display_pic_with_logo/372112/372112,1256221107,31/stock-photo-bud-grows-in-test-tube-39583087.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240000" y="25050750"/>
          <a:ext cx="1905000" cy="19894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Normal="100" zoomScalePageLayoutView="140" workbookViewId="0">
      <pane ySplit="9" topLeftCell="A13" activePane="bottomLeft" state="frozen"/>
      <selection pane="bottomLeft" activeCell="D19" sqref="D19"/>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46.2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5" t="s">
        <v>22</v>
      </c>
      <c r="D2" s="86"/>
      <c r="F2" s="78" t="s">
        <v>0</v>
      </c>
      <c r="G2" s="79"/>
      <c r="H2" s="49"/>
      <c r="I2" s="49"/>
      <c r="J2" s="16"/>
    </row>
    <row r="3" spans="1:16" ht="15.75" x14ac:dyDescent="0.25">
      <c r="A3" s="1"/>
      <c r="B3" s="4" t="s">
        <v>8</v>
      </c>
      <c r="C3" s="87">
        <v>11</v>
      </c>
      <c r="D3" s="88"/>
      <c r="F3" s="80"/>
      <c r="G3" s="81"/>
      <c r="H3" s="49"/>
      <c r="I3" s="49"/>
      <c r="J3" s="16"/>
    </row>
    <row r="4" spans="1:16" ht="16.5" x14ac:dyDescent="0.3">
      <c r="A4" s="1"/>
      <c r="B4" s="4" t="s">
        <v>54</v>
      </c>
      <c r="C4" s="87" t="s">
        <v>145</v>
      </c>
      <c r="D4" s="88"/>
      <c r="E4" s="5"/>
      <c r="F4" s="48" t="s">
        <v>55</v>
      </c>
      <c r="G4" s="47" t="s">
        <v>56</v>
      </c>
      <c r="H4" s="49"/>
      <c r="I4" s="49"/>
      <c r="J4" s="16"/>
      <c r="K4" s="16"/>
    </row>
    <row r="5" spans="1:16" ht="16.5" thickBot="1" x14ac:dyDescent="0.3">
      <c r="A5" s="1"/>
      <c r="B5" s="6" t="s">
        <v>1</v>
      </c>
      <c r="C5" s="89" t="s">
        <v>146</v>
      </c>
      <c r="D5" s="90"/>
      <c r="E5" s="5"/>
      <c r="F5" s="46" t="str">
        <f>IF(G4="Recurso","Motor del recurso","")</f>
        <v>Motor del recurso</v>
      </c>
      <c r="G5" s="46" t="s">
        <v>57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149</v>
      </c>
      <c r="D7" s="32" t="s">
        <v>39</v>
      </c>
      <c r="F7" s="1"/>
      <c r="G7" s="1"/>
      <c r="H7" s="1"/>
      <c r="I7" s="1"/>
      <c r="J7" s="16"/>
      <c r="K7" s="16"/>
    </row>
    <row r="8" spans="1:16" s="9" customFormat="1" ht="16.5" thickBot="1" x14ac:dyDescent="0.3">
      <c r="A8" s="10"/>
      <c r="B8" s="10"/>
      <c r="C8" s="10"/>
      <c r="D8" s="11"/>
      <c r="E8" s="11"/>
      <c r="F8" s="82" t="s">
        <v>62</v>
      </c>
      <c r="G8" s="83"/>
      <c r="H8" s="83"/>
      <c r="I8" s="84"/>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200.1" customHeight="1" x14ac:dyDescent="0.25">
      <c r="A10" s="75" t="s">
        <v>142</v>
      </c>
      <c r="B10" s="74" t="s">
        <v>150</v>
      </c>
      <c r="C10" s="74" t="str">
        <f>IF(OR(B10&lt;&gt;"",J10&lt;&gt;""),IF($G$4="Recurso",CONCATENATE($G$4," ",$G$5),$G$4),"")</f>
        <v>Recurso M5A</v>
      </c>
      <c r="D10" s="76" t="s">
        <v>151</v>
      </c>
      <c r="E10" s="76"/>
      <c r="F10" s="76" t="str">
        <f>IF(OR(B10&lt;&gt;"",J10&lt;&gt;""),CONCATENATE($C$7,"_",$A10,IF($G$4="Cuaderno de Estudio","_small",CONCATENATE(IF(I10="","","n"),IF(LEFT($G$5,1)="F",".jpg",".png")))),"")</f>
        <v>CN_11_10_REC_240_IMG01n.png</v>
      </c>
      <c r="G10" s="76" t="str">
        <f>IF(F10&lt;&gt;"",IF($G$4="Recurso",IF(LEFT($G$5,1)="M",VLOOKUP($G$5,'Definición técnica de imagenes'!$A$3:$G$17,5,FALSE),IF($G$5="F1",'Definición técnica de imagenes'!$E$15,'Definición técnica de imagenes'!$F$13)),'Definición técnica de imagenes'!$E$16),"")</f>
        <v>286 x 286 px</v>
      </c>
      <c r="H10" s="76" t="str">
        <f>IF(AND(I10&lt;&gt;"",I10&lt;&gt;0),IF(OR(B10&lt;&gt;"",J10&lt;&gt;""),CONCATENATE($C$7,"_",$A10,IF($G$4="Cuaderno de Estudio","_zoom",CONCATENATE("a",IF(LEFT($G$5,1)="F",".jpg",".png")))),""),"")</f>
        <v>CN_11_10_REC_240_IMG01a.png</v>
      </c>
      <c r="I10" s="76" t="str">
        <f>IF(OR(B10&lt;&gt;"",J10&lt;&gt;""),IF($G$4="Recurso",IF(LEFT($G$5,1)="M",IF(VLOOKUP($G$5,'Definición técnica de imagenes'!$A$3:$G$17,6,FALSE)=0,"",VLOOKUP($G$5,'Definición técnica de imagenes'!$A$3:$G$17,6,FALSE)),IF($G$5="F1","","")),'Definición técnica de imagenes'!$F$16),"")</f>
        <v>500 x 500 px</v>
      </c>
      <c r="J10" s="14"/>
      <c r="K10" s="73"/>
    </row>
    <row r="11" spans="1:16" s="12" customFormat="1" ht="200.1" customHeight="1" x14ac:dyDescent="0.25">
      <c r="A11" s="13" t="s">
        <v>152</v>
      </c>
      <c r="B11" s="13" t="s">
        <v>154</v>
      </c>
      <c r="C11" s="27" t="str">
        <f t="shared" ref="C11:C73" si="0">IF(OR(B11&lt;&gt;"",J11&lt;&gt;""),IF($G$4="Recurso",CONCATENATE($G$4," ",$G$5),$G$4),"")</f>
        <v>Recurso M5A</v>
      </c>
      <c r="D11" s="14" t="s">
        <v>151</v>
      </c>
      <c r="E11" s="14"/>
      <c r="F11" s="14" t="str">
        <f t="shared" ref="F11:F73" si="1">IF(OR(B11&lt;&gt;"",J11&lt;&gt;""),CONCATENATE($C$7,"_",$A11,IF($G$4="Cuaderno de Estudio","_small",CONCATENATE(IF(I11="","","n"),IF(LEFT($G$5,1)="F",".jpg",".png")))),"")</f>
        <v>CN_11_10_REC_240_IMG02n.png</v>
      </c>
      <c r="G11" s="14" t="str">
        <f>IF(F11&lt;&gt;"",IF($G$4="Recurso",IF(LEFT($G$5,1)="M",VLOOKUP($G$5,'Definición técnica de imagenes'!$A$3:$G$17,5,FALSE),IF($G$5="F1",'Definición técnica de imagenes'!$E$15,'Definición técnica de imagenes'!$F$13)),'Definición técnica de imagenes'!$E$16),"")</f>
        <v>286 x 286 px</v>
      </c>
      <c r="H11" s="14" t="str">
        <f t="shared" ref="H11:H73" si="2">IF(AND(I11&lt;&gt;"",I11&lt;&gt;0),IF(OR(B11&lt;&gt;"",J11&lt;&gt;""),CONCATENATE($C$7,"_",$A11,IF($G$4="Cuaderno de Estudio","_zoom",CONCATENATE("a",IF(LEFT($G$5,1)="F",".jpg",".png")))),""),"")</f>
        <v>CN_11_10_REC_240_IMG02a.png</v>
      </c>
      <c r="I11" s="14" t="str">
        <f>IF(OR(B11&lt;&gt;"",J11&lt;&gt;""),IF($G$4="Recurso",IF(LEFT($G$5,1)="M",IF(VLOOKUP($G$5,'Definición técnica de imagenes'!$A$3:$G$17,6,FALSE)=0,"",VLOOKUP($G$5,'Definición técnica de imagenes'!$A$3:$G$17,6,FALSE)),IF($G$5="F1","","")),'Definición técnica de imagenes'!$F$16),"")</f>
        <v>500 x 500 px</v>
      </c>
      <c r="J11" s="19"/>
      <c r="K11" s="19"/>
    </row>
    <row r="12" spans="1:16" s="12" customFormat="1" ht="200.1" customHeight="1" x14ac:dyDescent="0.25">
      <c r="A12" s="13" t="str">
        <f t="shared" ref="A12:A17" si="3">IF(OR(B12&lt;&gt;"",J12&lt;&gt;""),CONCATENATE(LEFT(A11,3),IF(MID(A11,4,2)+1&lt;10,CONCATENATE("0",MID(A11,4,2)+1))),"")</f>
        <v>IMG03</v>
      </c>
      <c r="B12" s="13" t="s">
        <v>155</v>
      </c>
      <c r="C12" s="27" t="str">
        <f t="shared" si="0"/>
        <v>Recurso M5A</v>
      </c>
      <c r="D12" s="14" t="s">
        <v>151</v>
      </c>
      <c r="E12" s="14"/>
      <c r="F12" s="14" t="str">
        <f t="shared" si="1"/>
        <v>CN_11_10_REC_240_IMG03n.png</v>
      </c>
      <c r="G12" s="14" t="str">
        <f>IF(F12&lt;&gt;"",IF($G$4="Recurso",IF(LEFT($G$5,1)="M",VLOOKUP($G$5,'Definición técnica de imagenes'!$A$3:$G$17,5,FALSE),IF($G$5="F1",'Definición técnica de imagenes'!$E$15,'Definición técnica de imagenes'!$F$13)),'Definición técnica de imagenes'!$E$16),"")</f>
        <v>286 x 286 px</v>
      </c>
      <c r="H12" s="14" t="str">
        <f t="shared" si="2"/>
        <v>CN_11_10_REC_240_IMG03a.png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200.1" customHeight="1" x14ac:dyDescent="0.25">
      <c r="A13" s="13" t="str">
        <f t="shared" si="3"/>
        <v>IMG04</v>
      </c>
      <c r="B13" s="13" t="s">
        <v>156</v>
      </c>
      <c r="C13" s="27" t="str">
        <f t="shared" si="0"/>
        <v>Recurso M5A</v>
      </c>
      <c r="D13" s="14" t="s">
        <v>151</v>
      </c>
      <c r="E13" s="14"/>
      <c r="F13" s="14" t="str">
        <f t="shared" si="1"/>
        <v>CN_11_10_REC_240_IMG04n.png</v>
      </c>
      <c r="G13" s="14" t="str">
        <f>IF(F13&lt;&gt;"",IF($G$4="Recurso",IF(LEFT($G$5,1)="M",VLOOKUP($G$5,'Definición técnica de imagenes'!$A$3:$G$17,5,FALSE),IF($G$5="F1",'Definición técnica de imagenes'!$E$15,'Definición técnica de imagenes'!$F$13)),'Definición técnica de imagenes'!$E$16),"")</f>
        <v>286 x 286 px</v>
      </c>
      <c r="H13" s="14" t="str">
        <f t="shared" si="2"/>
        <v>CN_11_10_REC_240_IMG04a.png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200.1" customHeight="1" x14ac:dyDescent="0.25">
      <c r="A14" s="13" t="str">
        <f t="shared" si="3"/>
        <v>IMG05</v>
      </c>
      <c r="B14" s="27" t="s">
        <v>147</v>
      </c>
      <c r="C14" s="27" t="str">
        <f t="shared" si="0"/>
        <v>Recurso M5A</v>
      </c>
      <c r="D14" s="14" t="s">
        <v>148</v>
      </c>
      <c r="E14" s="14"/>
      <c r="F14" s="14" t="str">
        <f t="shared" si="1"/>
        <v>CN_11_10_REC_240_IMG05n.png</v>
      </c>
      <c r="G14" s="14" t="str">
        <f>IF(F14&lt;&gt;"",IF($G$4="Recurso",IF(LEFT($G$5,1)="M",VLOOKUP($G$5,'Definición técnica de imagenes'!$A$3:$G$17,5,FALSE),IF($G$5="F1",'Definición técnica de imagenes'!$E$15,'Definición técnica de imagenes'!$F$13)),'Definición técnica de imagenes'!$E$16),"")</f>
        <v>286 x 286 px</v>
      </c>
      <c r="H14" s="14" t="str">
        <f t="shared" si="2"/>
        <v>CN_11_10_REC_240_IMG05a.png</v>
      </c>
      <c r="I14" s="14" t="str">
        <f>IF(OR(B14&lt;&gt;"",J14&lt;&gt;""),IF($G$4="Recurso",IF(LEFT($G$5,1)="M",IF(VLOOKUP($G$5,'Definición técnica de imagenes'!$A$3:$G$17,6,FALSE)=0,"",VLOOKUP($G$5,'Definición técnica de imagenes'!$A$3:$G$17,6,FALSE)),IF($G$5="F1","","")),'Definición técnica de imagenes'!$F$16),"")</f>
        <v>500 x 500 px</v>
      </c>
      <c r="J14" s="21"/>
      <c r="K14" s="77" t="s">
        <v>157</v>
      </c>
    </row>
    <row r="15" spans="1:16" s="12" customFormat="1" ht="200.1" customHeight="1" x14ac:dyDescent="0.3">
      <c r="A15" s="13" t="str">
        <f t="shared" si="3"/>
        <v>IMG06</v>
      </c>
      <c r="B15" s="13" t="s">
        <v>158</v>
      </c>
      <c r="C15" s="27" t="str">
        <f t="shared" si="0"/>
        <v>Recurso M5A</v>
      </c>
      <c r="D15" s="14" t="s">
        <v>151</v>
      </c>
      <c r="E15" s="14"/>
      <c r="F15" s="14" t="str">
        <f t="shared" si="1"/>
        <v>CN_11_10_REC_240_IMG06n.png</v>
      </c>
      <c r="G15" s="14" t="str">
        <f>IF(F15&lt;&gt;"",IF($G$4="Recurso",IF(LEFT($G$5,1)="M",VLOOKUP($G$5,'Definición técnica de imagenes'!$A$3:$G$17,5,FALSE),IF($G$5="F1",'Definición técnica de imagenes'!$E$15,'Definición técnica de imagenes'!$F$13)),'Definición técnica de imagenes'!$E$16),"")</f>
        <v>286 x 286 px</v>
      </c>
      <c r="H15" s="14" t="str">
        <f t="shared" si="2"/>
        <v>CN_11_10_REC_240_IMG06a.png</v>
      </c>
      <c r="I15" s="14" t="str">
        <f>IF(OR(B15&lt;&gt;"",J15&lt;&gt;""),IF($G$4="Recurso",IF(LEFT($G$5,1)="M",IF(VLOOKUP($G$5,'Definición técnica de imagenes'!$A$3:$G$17,6,FALSE)=0,"",VLOOKUP($G$5,'Definición técnica de imagenes'!$A$3:$G$17,6,FALSE)),IF($G$5="F1","","")),'Definición técnica de imagenes'!$F$16),"")</f>
        <v>500 x 500 px</v>
      </c>
      <c r="J15" s="28"/>
      <c r="K15" s="30"/>
    </row>
    <row r="16" spans="1:16" s="12" customFormat="1" ht="200.1" customHeight="1" x14ac:dyDescent="0.25">
      <c r="A16" s="13" t="str">
        <f t="shared" si="3"/>
        <v>IMG07</v>
      </c>
      <c r="B16" s="13" t="s">
        <v>159</v>
      </c>
      <c r="C16" s="27" t="str">
        <f t="shared" si="0"/>
        <v>Recurso M5A</v>
      </c>
      <c r="D16" s="14" t="s">
        <v>151</v>
      </c>
      <c r="E16" s="14"/>
      <c r="F16" s="14" t="str">
        <f t="shared" si="1"/>
        <v>CN_11_10_REC_240_IMG07n.png</v>
      </c>
      <c r="G16" s="14" t="str">
        <f>IF(F16&lt;&gt;"",IF($G$4="Recurso",IF(LEFT($G$5,1)="M",VLOOKUP($G$5,'Definición técnica de imagenes'!$A$3:$G$17,5,FALSE),IF($G$5="F1",'Definición técnica de imagenes'!$E$15,'Definición técnica de imagenes'!$F$13)),'Definición técnica de imagenes'!$E$16),"")</f>
        <v>286 x 286 px</v>
      </c>
      <c r="H16" s="14" t="str">
        <f t="shared" si="2"/>
        <v>CN_11_10_REC_240_IMG07a.png</v>
      </c>
      <c r="I16" s="14" t="str">
        <f>IF(OR(B16&lt;&gt;"",J16&lt;&gt;""),IF($G$4="Recurso",IF(LEFT($G$5,1)="M",IF(VLOOKUP($G$5,'Definición técnica de imagenes'!$A$3:$G$17,6,FALSE)=0,"",VLOOKUP($G$5,'Definición técnica de imagenes'!$A$3:$G$17,6,FALSE)),IF($G$5="F1","","")),'Definición técnica de imagenes'!$F$16),"")</f>
        <v>500 x 500 px</v>
      </c>
      <c r="J16" s="21"/>
      <c r="K16" s="21"/>
    </row>
    <row r="17" spans="1:11" s="12" customFormat="1" ht="200.1" customHeight="1" x14ac:dyDescent="0.25">
      <c r="A17" s="13" t="str">
        <f t="shared" si="3"/>
        <v>IMG08</v>
      </c>
      <c r="B17" s="13" t="s">
        <v>153</v>
      </c>
      <c r="C17" s="27" t="str">
        <f t="shared" si="0"/>
        <v>Recurso M5A</v>
      </c>
      <c r="D17" s="14" t="s">
        <v>151</v>
      </c>
      <c r="E17" s="14"/>
      <c r="F17" s="14" t="str">
        <f t="shared" si="1"/>
        <v>CN_11_10_REC_240_IMG08n.png</v>
      </c>
      <c r="G17" s="14" t="str">
        <f>IF(F17&lt;&gt;"",IF($G$4="Recurso",IF(LEFT($G$5,1)="M",VLOOKUP($G$5,'Definición técnica de imagenes'!$A$3:$G$17,5,FALSE),IF($G$5="F1",'Definición técnica de imagenes'!$E$15,'Definición técnica de imagenes'!$F$13)),'Definición técnica de imagenes'!$E$16),"")</f>
        <v>286 x 286 px</v>
      </c>
      <c r="H17" s="14" t="str">
        <f t="shared" si="2"/>
        <v>CN_11_10_REC_240_IMG08a.png</v>
      </c>
      <c r="I17" s="14" t="str">
        <f>IF(OR(B17&lt;&gt;"",J17&lt;&gt;""),IF($G$4="Recurso",IF(LEFT($G$5,1)="M",IF(VLOOKUP($G$5,'Definición técnica de imagenes'!$A$3:$G$17,6,FALSE)=0,"",VLOOKUP($G$5,'Definición técnica de imagenes'!$A$3:$G$17,6,FALSE)),IF($G$5="F1","","")),'Definición técnica de imagenes'!$F$16),"")</f>
        <v>500 x 500 px</v>
      </c>
      <c r="J17" s="21"/>
      <c r="K17" s="77" t="s">
        <v>160</v>
      </c>
    </row>
    <row r="18" spans="1:11" s="12" customFormat="1" ht="200.1" customHeight="1" x14ac:dyDescent="0.3">
      <c r="A18" s="13" t="str">
        <f>IF(OR(B18&lt;&gt;"",J18&lt;&gt;""),CONCATENATE(LEFT(A17,3),IF(MID(A17,4,2)+1&lt;10,CONCATENATE("0",MID(A17,4,2)+1),MID(A17,4,2)+1)),"")</f>
        <v>IMG09</v>
      </c>
      <c r="B18" s="13" t="s">
        <v>161</v>
      </c>
      <c r="C18" s="27" t="str">
        <f t="shared" si="0"/>
        <v>Recurso M5A</v>
      </c>
      <c r="D18" s="14" t="s">
        <v>151</v>
      </c>
      <c r="E18" s="14"/>
      <c r="F18" s="14" t="str">
        <f t="shared" si="1"/>
        <v>CN_11_10_REC_240_IMG09n.png</v>
      </c>
      <c r="G18" s="14" t="str">
        <f>IF(F18&lt;&gt;"",IF($G$4="Recurso",IF(LEFT($G$5,1)="M",VLOOKUP($G$5,'Definición técnica de imagenes'!$A$3:$G$17,5,FALSE),IF($G$5="F1",'Definición técnica de imagenes'!$E$15,'Definición técnica de imagenes'!$F$13)),'Definición técnica de imagenes'!$E$16),"")</f>
        <v>286 x 286 px</v>
      </c>
      <c r="H18" s="14" t="str">
        <f t="shared" si="2"/>
        <v>CN_11_10_REC_240_IMG09a.png</v>
      </c>
      <c r="I18" s="14" t="str">
        <f>IF(OR(B18&lt;&gt;"",J18&lt;&gt;""),IF($G$4="Recurso",IF(LEFT($G$5,1)="M",IF(VLOOKUP($G$5,'Definición técnica de imagenes'!$A$3:$G$17,6,FALSE)=0,"",VLOOKUP($G$5,'Definición técnica de imagenes'!$A$3:$G$17,6,FALSE)),IF($G$5="F1","","")),'Definición técnica de imagenes'!$F$16),"")</f>
        <v>500 x 500 px</v>
      </c>
      <c r="J18" s="28"/>
      <c r="K18" s="30"/>
    </row>
    <row r="19" spans="1:11" s="12" customFormat="1" ht="200.1" customHeight="1" x14ac:dyDescent="0.25">
      <c r="A19" s="13" t="str">
        <f t="shared" ref="A19:A82" si="4">IF(OR(B19&lt;&gt;"",J19&lt;&gt;""),CONCATENATE(LEFT(A18,3),IF(MID(A18,4,2)+1&lt;10,CONCATENATE("0",MID(A18,4,2)+1),MID(A18,4,2)+1)),"")</f>
        <v>IMG10</v>
      </c>
      <c r="B19" s="13" t="s">
        <v>162</v>
      </c>
      <c r="C19" s="27" t="str">
        <f t="shared" si="0"/>
        <v>Recurso M5A</v>
      </c>
      <c r="D19" s="14" t="s">
        <v>151</v>
      </c>
      <c r="E19" s="14"/>
      <c r="F19" s="14" t="str">
        <f t="shared" si="1"/>
        <v>CN_11_10_REC_240_IMG10n.png</v>
      </c>
      <c r="G19" s="14" t="str">
        <f>IF(F19&lt;&gt;"",IF($G$4="Recurso",IF(LEFT($G$5,1)="M",VLOOKUP($G$5,'Definición técnica de imagenes'!$A$3:$G$17,5,FALSE),IF($G$5="F1",'Definición técnica de imagenes'!$E$15,'Definición técnica de imagenes'!$F$13)),'Definición técnica de imagenes'!$E$16),"")</f>
        <v>286 x 286 px</v>
      </c>
      <c r="H19" s="14" t="str">
        <f t="shared" si="2"/>
        <v>CN_11_10_REC_240_IMG10a.png</v>
      </c>
      <c r="I19" s="14" t="str">
        <f>IF(OR(B19&lt;&gt;"",J19&lt;&gt;""),IF($G$4="Recurso",IF(LEFT($G$5,1)="M",IF(VLOOKUP($G$5,'Definición técnica de imagenes'!$A$3:$G$17,6,FALSE)=0,"",VLOOKUP($G$5,'Definición técnica de imagenes'!$A$3:$G$17,6,FALSE)),IF($G$5="F1","","")),'Definición técnica de imagenes'!$F$16),"")</f>
        <v>500 x 500 px</v>
      </c>
      <c r="J19" s="19"/>
      <c r="K19" s="21"/>
    </row>
    <row r="20" spans="1:11" s="12" customFormat="1" x14ac:dyDescent="0.25">
      <c r="A20" s="13" t="str">
        <f t="shared" si="4"/>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21"/>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ref="C74:C107" si="5">IF(OR(B74&lt;&gt;"",J74&lt;&gt;""),IF($G$4="Recurso",CONCATENATE($G$4," ",$G$5),$G$4),"")</f>
        <v/>
      </c>
      <c r="D74" s="14"/>
      <c r="E74" s="14"/>
      <c r="F74" s="14" t="str">
        <f t="shared" ref="F74:F107" si="6">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7">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8">IF(OR(B83&lt;&gt;"",J83&lt;&gt;""),CONCATENATE(LEFT(A82,3),IF(MID(A82,4,2)+1&lt;10,CONCATENATE("0",MID(A82,4,2)+1),MID(A82,4,2)+1)),"")</f>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3" t="s">
        <v>38</v>
      </c>
      <c r="B1" s="94"/>
      <c r="C1" s="94"/>
      <c r="D1" s="94"/>
      <c r="E1" s="94"/>
      <c r="F1" s="95"/>
    </row>
    <row r="2" spans="1:11" x14ac:dyDescent="0.25">
      <c r="A2" s="39" t="s">
        <v>42</v>
      </c>
      <c r="B2" s="40"/>
      <c r="C2" s="96" t="s">
        <v>13</v>
      </c>
      <c r="D2" s="97"/>
      <c r="E2" s="98"/>
      <c r="F2" s="41"/>
    </row>
    <row r="3" spans="1:11" ht="63" x14ac:dyDescent="0.25">
      <c r="A3" s="42" t="s">
        <v>43</v>
      </c>
      <c r="B3" s="40"/>
      <c r="C3" s="102" t="s">
        <v>14</v>
      </c>
      <c r="D3" s="103"/>
      <c r="E3" s="104"/>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5" t="str">
        <f>CONCATENATE(H21,"_",I21,"_",J21,"_CO")</f>
        <v>LE_07_04_CO</v>
      </c>
      <c r="E5" s="106"/>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1" t="str">
        <f>CONCATENATE("SolicitudGrafica_",D5,".xls")</f>
        <v>SolicitudGrafica_LE_07_04_CO.xls</v>
      </c>
      <c r="E7" s="91"/>
      <c r="F7" s="92"/>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3" t="s">
        <v>41</v>
      </c>
      <c r="B13" s="94"/>
      <c r="C13" s="94"/>
      <c r="D13" s="94"/>
      <c r="E13" s="94"/>
      <c r="F13" s="95"/>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6" t="s">
        <v>49</v>
      </c>
      <c r="D15" s="97"/>
      <c r="E15" s="97"/>
      <c r="F15" s="98"/>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9" t="str">
        <f>CONCATENATE(H21,"_",I21,"_",J21,"_",K45)</f>
        <v>LE_07_04_REC10</v>
      </c>
      <c r="E17" s="100"/>
      <c r="F17" s="101"/>
      <c r="J17" s="31">
        <v>14</v>
      </c>
      <c r="K17" s="31">
        <v>14</v>
      </c>
    </row>
    <row r="18" spans="1:11" ht="79.5" thickBot="1" x14ac:dyDescent="0.3">
      <c r="A18" s="42" t="s">
        <v>48</v>
      </c>
      <c r="B18" s="40"/>
      <c r="C18" s="71" t="s">
        <v>128</v>
      </c>
      <c r="D18" s="91" t="str">
        <f>CONCATENATE("SolicitudGrafica_",D17,".xls")</f>
        <v>SolicitudGrafica_LE_07_04_REC10.xls</v>
      </c>
      <c r="E18" s="91"/>
      <c r="F18" s="92"/>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2015-04-07T23:21:18Z</dcterms:modified>
</cp:coreProperties>
</file>