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E:\Documentos E\Aula Planeta\Autor\Física\CN_11_04_CO\"/>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19200" windowHeight="89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concurrentCalc="0"/>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0" i="1"/>
  <c r="G30" i="1"/>
  <c r="H30" i="1"/>
  <c r="F29" i="1"/>
  <c r="G29" i="1"/>
  <c r="H29" i="1"/>
  <c r="F28" i="1"/>
  <c r="G28" i="1"/>
  <c r="H28" i="1"/>
  <c r="A10" i="1"/>
  <c r="A11" i="1"/>
  <c r="A12" i="1"/>
  <c r="A13" i="1"/>
  <c r="A14" i="1"/>
  <c r="A15" i="1"/>
  <c r="A16" i="1"/>
  <c r="A17" i="1"/>
  <c r="A18" i="1"/>
  <c r="A19" i="1"/>
  <c r="A20" i="1"/>
  <c r="A21" i="1"/>
  <c r="A22" i="1"/>
  <c r="A23" i="1"/>
  <c r="A24" i="1"/>
  <c r="A25" i="1"/>
  <c r="A26" i="1"/>
  <c r="A27" i="1"/>
  <c r="F27" i="1"/>
  <c r="G27" i="1"/>
  <c r="H27"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F12" i="1"/>
  <c r="G12" i="1"/>
  <c r="M8" i="1"/>
  <c r="M7" i="1"/>
  <c r="M6" i="1"/>
  <c r="M5" i="1"/>
  <c r="F5" i="1"/>
  <c r="M4" i="1"/>
  <c r="M3" i="1"/>
  <c r="M2" i="1"/>
  <c r="M1" i="1"/>
  <c r="E9" i="1"/>
  <c r="H11" i="1"/>
  <c r="F11" i="1"/>
  <c r="G11" i="1"/>
  <c r="H12" i="1"/>
  <c r="H10" i="1"/>
  <c r="F10" i="1"/>
  <c r="G10" i="1"/>
  <c r="F13" i="1"/>
  <c r="G13" i="1"/>
  <c r="H13" i="1"/>
  <c r="H14" i="1"/>
  <c r="F14" i="1"/>
  <c r="G14" i="1"/>
  <c r="F15" i="1"/>
  <c r="G15" i="1"/>
  <c r="H15" i="1"/>
  <c r="H16" i="1"/>
  <c r="F16" i="1"/>
  <c r="G16" i="1"/>
  <c r="F17" i="1"/>
  <c r="G17" i="1"/>
  <c r="H17" i="1"/>
  <c r="H18" i="1"/>
  <c r="F18" i="1"/>
  <c r="G18" i="1"/>
  <c r="F19" i="1"/>
  <c r="G19" i="1"/>
  <c r="H19" i="1"/>
  <c r="F20" i="1"/>
  <c r="G20" i="1"/>
  <c r="H20" i="1"/>
  <c r="F21" i="1"/>
  <c r="G21" i="1"/>
  <c r="H21" i="1"/>
  <c r="H22" i="1"/>
  <c r="F22" i="1"/>
  <c r="G22" i="1"/>
  <c r="F23" i="1"/>
  <c r="G23" i="1"/>
  <c r="H23" i="1"/>
  <c r="F24" i="1"/>
  <c r="G24" i="1"/>
  <c r="H24" i="1"/>
  <c r="F25" i="1"/>
  <c r="G25" i="1"/>
  <c r="H25" i="1"/>
  <c r="F26" i="1"/>
  <c r="G26" i="1"/>
  <c r="H26" i="1"/>
  <c r="A28" i="1"/>
  <c r="A29" i="1"/>
  <c r="A30" i="1"/>
  <c r="A31" i="1"/>
  <c r="F31" i="1"/>
  <c r="G31" i="1"/>
  <c r="H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<sst xmlns="http://schemas.openxmlformats.org/spreadsheetml/2006/main" count="438" uniqueCount="221">
  <si>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</si>
  <si>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</si>
  <si>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</si>
  <si>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</si>
  <si>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</si>
  <si>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</si>
  <si>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</si>
  <si>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</si>
  <si>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</si>
  <si>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</si>
  <si>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</si>
  <si>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</si>
  <si>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</si>
  <si>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</si>
  <si>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</si>
  <si>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</si>
  <si>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</si>
  <si>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</si>
  <si>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</si>
  <si>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</si>
  <si>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</si>
  <si>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</si>
  <si>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</si>
  <si>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</si>
  <si>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</si>
  <si>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</si>
  <si>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</si>
  <si>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</si>
  <si>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</si>
  <si>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</si>
  <si>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</si>
  <si>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</si>
  <si>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</si>
  <si>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</si>
  <si>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</si>
  <si>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</si>
  <si>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</si>
  <si>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</si>
  <si>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</si>
  <si>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</si>
  <si>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</si>
  <si>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</si>
  <si>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</si>
  <si>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</si>
  <si>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</si>
  <si>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</si>
  <si>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</si>
  <si>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</si>
  <si>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</si>
  <si>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</si>
  <si>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</si>
  <si>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</si>
  <si>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</si>
  <si>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</si>
  <si>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</si>
  <si>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</si>
  <si>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</si>
  <si>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</si>
  <si>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</si>
  <si>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</si>
  <si>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</si>
  <si>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</si>
  <si>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</si>
  <si>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</si>
  <si>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</si>
  <si>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</si>
  <si>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</si>
  <si>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</si>
  <si>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</si>
  <si>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</si>
  <si>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</si>
  <si>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</si>
  <si>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</si>
  <si>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</si>
  <si>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</si>
  <si>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</si>
  <si>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</si>
  <si>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</si>
  <si>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</si>
  <si>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</si>
  <si>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</si>
  <si>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</si>
  <si>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</si>
  <si>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</si>
  <si>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</si>
  <si>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</si>
  <si>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</si>
  <si>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</si>
  <si>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</si>
  <si>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</si>
  <si>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</si>
  <si>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</si>
  <si>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</si>
  <si>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</si>
  <si>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</si>
  <si>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</si>
  <si>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</si>
  <si>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</si>
  <si>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</si>
  <si>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</si>
  <si>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</si>
  <si>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</si>
  <si>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</si>
  <si>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</si>
  <si>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</si>
  <si>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</si>
  <si>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</si>
  <si>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</si>
  <si>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</si>
  <si>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</si>
  <si>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</si>
  <si>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</si>
  <si>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</si>
  <si>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</si>
  <si>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</si>
  <si>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</si>
  <si>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</si>
  <si>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</si>
  <si>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</si>
  <si>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</si>
  <si>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</si>
  <si>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</si>
  <si>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</si>
  <si>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</si>
  <si>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</si>
  <si>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</si>
  <si>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</si>
  <si>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</si>
  <si>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</si>
  <si>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</si>
  <si>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</si>
  <si>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</si>
  <si>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</si>
  <si>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</si>
  <si>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</si>
  <si>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</si>
  <si>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</si>
  <si>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</si>
  <si>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</si>
  <si>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</si>
  <si>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</si>
  <si>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</si>
  <si>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</si>
  <si>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</si>
  <si>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</si>
  <si>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</si>
  <si>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</si>
  <si>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</si>
  <si>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</si>
  <si>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</si>
  <si>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</si>
  <si>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</si>
  <si>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</si>
  <si>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</si>
  <si>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</si>
  <si>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</si>
  <si>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</si>
  <si>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</si>
  <si>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</si>
  <si>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</si>
  <si>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</si>
  <si>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</si>
  <si>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</si>
  <si>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</si>
  <si>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</si>
  <si>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</si>
  <si>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</si>
  <si>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</si>
  <si>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</si>
  <si>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</si>
  <si>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</si>
  <si>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</si>
  <si>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</si>
  <si>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</si>
  <si>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</si>
  <si>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</si>
  <si>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</si>
  <si>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</si>
  <si>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</si>
  <si>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</si>
  <si>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</si>
  <si>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</si>
  <si>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</si>
  <si>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</si>
  <si>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</si>
  <si>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</si>
  <si>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</si>
  <si>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Fotografía</t>
  </si>
  <si>
    <t>Ilustración</t>
  </si>
  <si>
    <t>Reflexión de las ondas</t>
  </si>
  <si>
    <t>Ilustración de la reflexión con ángulos y planos.</t>
  </si>
  <si>
    <t>http://images.slideplayer.es/8/2342034/slides/slide_5.jpg</t>
  </si>
  <si>
    <t>Ilustrar la imagen, cambiando la palabra rayo por onda.</t>
  </si>
  <si>
    <t>Reflexión especular y difusa</t>
  </si>
  <si>
    <t>Ver observaciones</t>
  </si>
  <si>
    <t>Fenómenos ondulatorios</t>
  </si>
  <si>
    <t>CN_11_04_CO_REC10</t>
  </si>
  <si>
    <t>Ondas incidente y reflejada, y recta normal</t>
  </si>
  <si>
    <t>Hacer ondas que llegan contra una superficie y rebotan. Se hizo una imagen similar para el cuaderno de estudio; que esta no sea exactamente igual.</t>
  </si>
  <si>
    <t>Hacer una imagen a la izquierda en donde varios rayos rebotan en una superficie plana, y todos salen a la misma dirección, y debajo dice “Reflexión especular”. A la derecha hay una superficie irregular, por lo que los rayos rebotan en direcciones diferentes según a donde lleguen. Debajo dice “Reflexión difusa”. Hacer una imagen como la que se muestra para la reflexión difusa. Se hizo una imagen similar para el cuaderno de estudio; que esta no sea exactamente igual.</t>
  </si>
  <si>
    <t>Sonar</t>
  </si>
  <si>
    <t>Gente hablando</t>
  </si>
  <si>
    <t xml:space="preserve">Hacer una fiesta o reuniín, con varias personas hablando, en parejas o grupos pequeños. De sus bocas salen ondas que llegan a los oídos de otras personas, pero también hay sonidos que rebotan en las paredes. Como salen ondas de muchas partes, hacer diferencias en los colores, tamaños de las líneas, su grosor y espaciamiento. La idea es que no se confundan las ondas. </t>
  </si>
  <si>
    <t>Ecografía</t>
  </si>
  <si>
    <t>Hacer una persona gritando a un abismo, y dibujar las ondas que salen de su boca y luego que rebotan hasta llegar d enuevo al emisor.</t>
  </si>
  <si>
    <t>Eco</t>
  </si>
  <si>
    <t>Rayo</t>
  </si>
  <si>
    <t>Hacer una mesa con objetos que NO brillen</t>
  </si>
  <si>
    <t>Espejo</t>
  </si>
  <si>
    <t>Placa metálica</t>
  </si>
  <si>
    <t>Frutas</t>
  </si>
  <si>
    <t>Rayo d eluz</t>
  </si>
  <si>
    <t>Mujer con espejo y velas</t>
  </si>
  <si>
    <t>objetos que no brillan</t>
  </si>
  <si>
    <t>Lámpara y reflejo</t>
  </si>
  <si>
    <t>Hacer ondas en el agua reflejándose contra una pared</t>
  </si>
  <si>
    <t>Ondas reflejándose</t>
  </si>
  <si>
    <t>Sonido reflejándose</t>
  </si>
  <si>
    <t>Hacer una cantante, y mostrar como las ondas de voz sale de su boca, van a una pared y llegan a su oído.</t>
  </si>
  <si>
    <t>Hacer un niño sosteniendo una lámpara, apuntando el rayo de luz a un espejo, y mostrar como el rayo rebota.</t>
  </si>
  <si>
    <t>Diana García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</si>
</sst>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10</xdr:col>
      <xdr:colOff>114300</xdr:colOff>
      <xdr:row>12</xdr:row>
      <xdr:rowOff>152400</xdr:rowOff>
    </xdr:from>
    <xdr:to>
      <xdr:col>16</xdr:col>
      <xdr:colOff>409835</xdr:colOff>
      <xdr:row>12</xdr:row>
      <xdr:rowOff>2286185</xdr:rowOff>
    </xdr:to>
    <xdr:pic>
      <xdr:nvPicPr>
        <xdr:cNvPr id="11" name="Imagen 10"/>
        <xdr:cNvPicPr>
          <a:picLocks noChangeAspect="1"/>
        </xdr:cNvPicPr>
      </xdr:nvPicPr>
      <xdr:blipFill>
        <a:blip xmlns:r="http://schemas.openxmlformats.org/officeDocument/2006/relationships" r:embed="rId1"/>
        <a:stretch>
          <a:fillRect/>
        </a:stretch>
      </xdr:blipFill>
      <xdr:spPr>
        <a:xfrm>
          <a:off x="16497300" y="6667500"/>
          <a:ext cx="4029335" cy="2133785"/>
        </a:xfrm>
        <a:prstGeom prst="rect">
          <a:avLst/>
        </a:prstGeom>
      </xdr:spPr>
    </xdr:pic>
    <xdr:clientData/>
  </xdr:twoCellAnchor>
  <xdr:twoCellAnchor editAs="oneCell">
    <xdr:from>
      <xdr:col>10</xdr:col>
      <xdr:colOff>76200</xdr:colOff>
      <xdr:row>15</xdr:row>
      <xdr:rowOff>95250</xdr:rowOff>
    </xdr:from>
    <xdr:to>
      <xdr:col>15</xdr:col>
      <xdr:colOff>625139</xdr:colOff>
      <xdr:row>15</xdr:row>
      <xdr:rowOff>1966884</xdr:rowOff>
    </xdr:to>
    <xdr:pic>
      <xdr:nvPicPr>
        <xdr:cNvPr id="7" name="Imagen 6"/>
        <xdr:cNvPicPr>
          <a:picLocks noChangeAspect="1"/>
        </xdr:cNvPicPr>
      </xdr:nvPicPr>
      <xdr:blipFill>
        <a:blip xmlns:r="http://schemas.openxmlformats.org/officeDocument/2006/relationships" r:embed="rId2"/>
        <a:stretch>
          <a:fillRect/>
        </a:stretch>
      </xdr:blipFill>
      <xdr:spPr>
        <a:xfrm>
          <a:off x="16459200" y="12934950"/>
          <a:ext cx="3444539" cy="1871634"/>
        </a:xfrm>
        <a:prstGeom prst="rect">
          <a:avLst/>
        </a:prstGeom>
      </xdr:spPr>
    </xdr:pic>
    <xdr:clientData/>
  </xdr:twoCellAnchor>
  <xdr:twoCellAnchor editAs="oneCell">
    <xdr:from>
      <xdr:col>10</xdr:col>
      <xdr:colOff>19050</xdr:colOff>
      <xdr:row>13</xdr:row>
      <xdr:rowOff>76200</xdr:rowOff>
    </xdr:from>
    <xdr:to>
      <xdr:col>16</xdr:col>
      <xdr:colOff>412600</xdr:colOff>
      <xdr:row>13</xdr:row>
      <xdr:rowOff>2209985</xdr:rowOff>
    </xdr:to>
    <xdr:pic>
      <xdr:nvPicPr>
        <xdr:cNvPr id="14" name="Imagen 13"/>
        <xdr:cNvPicPr>
          <a:picLocks noChangeAspect="1"/>
        </xdr:cNvPicPr>
      </xdr:nvPicPr>
      <xdr:blipFill>
        <a:blip xmlns:r="http://schemas.openxmlformats.org/officeDocument/2006/relationships" r:embed="rId3"/>
        <a:stretch>
          <a:fillRect/>
        </a:stretch>
      </xdr:blipFill>
      <xdr:spPr>
        <a:xfrm>
          <a:off x="16402050" y="9486900"/>
          <a:ext cx="4127350" cy="213378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50" zoomScaleNormal="50" zoomScalePageLayoutView="140" workbookViewId="0">
      <pane ySplit="9" topLeftCell="A10" activePane="bottomLeft" state="frozen"/>
      <selection pane="bottomLeft" activeCell="C5" sqref="C5:D5"/>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37.875" style="15" customWidth="1"/>
    <col min="12" max="12" width="20.375" style="2" hidden="1" customWidth="1"/>
    <col min="13" max="13" width="14.5" style="2" hidden="1" customWidth="1"/>
    <col min="14" max="14" width="10.875" style="2" hidden="1" customWidth="1"/>
    <col min="15" max="15" width="19"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F6</v>
      </c>
    </row>
    <row r="2" spans="1:16" ht="15.75" x14ac:dyDescent="0.25">
      <c r="A2" s="1"/>
      <c r="B2" s="3" t="s">
        <v>121</v>
      </c>
      <c r="C2" s="85" t="s">
        <v>22</v>
      </c>
      <c r="D2" s="86"/>
      <c r="F2" s="78" t="s">
        <v>0</v>
      </c>
      <c r="G2" s="79"/>
      <c r="H2" s="58"/>
      <c r="I2" s="58"/>
      <c r="J2" s="14"/>
      <c r="L2" s="2" t="s">
        <v>153</v>
      </c>
      <c r="M2" s="2" t="str">
        <f ca="1">IF($N2&lt;COUNTIF('Definición técnica de imagenes'!$A$3:$A$102,$G$5),OFFSET('Definición técnica de imagenes'!$A$1,MATCH($G$5,'Definición técnica de imagenes'!$A$1:$A$104,0)-1+$N2,1,1,1),"")</f>
        <v>Inicio</v>
      </c>
      <c r="N2" s="2">
        <v>0</v>
      </c>
      <c r="O2" s="2" t="str">
        <f>'Definición técnica de imagenes'!A3</f>
        <v>M3A</v>
      </c>
    </row>
    <row r="3" spans="1:16" ht="15.75" x14ac:dyDescent="0.25">
      <c r="A3" s="1"/>
      <c r="B3" s="4" t="s">
        <v>8</v>
      </c>
      <c r="C3" s="87">
        <v>10</v>
      </c>
      <c r="D3" s="88"/>
      <c r="F3" s="80">
        <v>42246</v>
      </c>
      <c r="G3" s="81"/>
      <c r="H3" s="58"/>
      <c r="I3" s="38"/>
      <c r="J3" s="14"/>
      <c r="L3" s="2" t="s">
        <v>154</v>
      </c>
      <c r="M3" s="2" t="str">
        <f ca="1">IF($N3&lt;COUNTIF('Definición técnica de imagenes'!$A$3:$A$102,$G$5),OFFSET('Definición técnica de imagenes'!$A$1,MATCH($G$5,'Definición técnica de imagenes'!$A$1:$A$104,0)-1+$N3,1,1,1),"")</f>
        <v>Contenido</v>
      </c>
      <c r="N3" s="2">
        <v>1</v>
      </c>
      <c r="O3" s="2" t="str">
        <f>'Definición técnica de imagenes'!A4</f>
        <v>M5A</v>
      </c>
    </row>
    <row r="4" spans="1:16" ht="16.5" x14ac:dyDescent="0.3">
      <c r="A4" s="1"/>
      <c r="B4" s="4" t="s">
        <v>54</v>
      </c>
      <c r="C4" s="87" t="s">
        <v>195</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220</v>
      </c>
      <c r="D5" s="90"/>
      <c r="E5" s="5"/>
      <c r="F5" s="37" t="str">
        <f>IF(G4="Recurso","Motor del recurso","")</f>
        <v>Motor del recurso</v>
      </c>
      <c r="G5" s="61" t="s">
        <v>132</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196</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55.5" customHeight="1" thickBot="1" x14ac:dyDescent="0.3">
      <c r="A9" s="21" t="s">
        <v>2</v>
      </c>
      <c r="B9" s="18" t="s">
        <v>9</v>
      </c>
      <c r="C9" s="17" t="s">
        <v>3</v>
      </c>
      <c r="D9" s="17" t="s">
        <v>4</v>
      </c>
      <c r="E9" s="18" t="str">
        <f>IF($G$4="Recurso",$M$1,$L$1)</f>
        <v>Ubicación de la imagen en el recurso F6</v>
      </c>
      <c r="F9" s="57" t="s">
        <v>61</v>
      </c>
      <c r="G9" s="57" t="s">
        <v>59</v>
      </c>
      <c r="H9" s="57" t="s">
        <v>60</v>
      </c>
      <c r="I9" s="57" t="s">
        <v>114</v>
      </c>
      <c r="J9" s="18" t="s">
        <v>6</v>
      </c>
      <c r="K9" s="19" t="s">
        <v>7</v>
      </c>
      <c r="O9" s="2" t="str">
        <f>'Definición técnica de imagenes'!A11</f>
        <v>M10B</v>
      </c>
    </row>
    <row r="10" spans="1:16" s="11" customFormat="1" ht="27" x14ac:dyDescent="0.25">
      <c r="A10" s="12" t="str">
        <f>IF(OR(B10&lt;&gt;"",J10&lt;&gt;""),"IMG01","")</f>
        <v>IMG01</v>
      </c>
      <c r="B10" s="62" t="s">
        <v>194</v>
      </c>
      <c r="C10" s="20" t="str">
        <f t="shared" ref="C10:C41" si="0">IF(OR(B10&lt;&gt;"",J10&lt;&gt;""),IF($G$4="Recurso",CONCATENATE($G$4," ",$G$5),$G$4),"")</f>
        <v>Recurso F6</v>
      </c>
      <c r="D10" s="63" t="s">
        <v>188</v>
      </c>
      <c r="E10" s="63" t="s">
        <v>150</v>
      </c>
      <c r="F10" s="13" t="str">
        <f t="shared" ref="F10" ca="1" si="1">IF(OR(B10&lt;&gt;"",J10&lt;&gt;""),CONCATENATE($C$7,"_",$A10,IF($G$4="Cuaderno de Estudio","_small",CONCATENATE(IF(I10="","","n"),IF(LEFT($G$5,1)="F",".jpg",".png")))),"")</f>
        <v>CN_11_04_CO_REC10_IMG01.jpg</v>
      </c>
      <c r="G10" s="13" t="str">
        <f ca="1">IF($F10&lt;&gt;"",IF($G$4="Recurso",VLOOKUP($E10,OFFSET('Definición técnica de imagenes'!$A$1,MATCH($G$5,'Definición técnica de imagenes'!$A$1:$A$104,0)-1,1,COUNTIF('Definición técnica de imagenes'!$A$3:$A$102,$G$5),5),5,FALSE),'Definición técnica de imagenes'!$F$16),"")</f>
        <v>350 x 230 px</v>
      </c>
      <c r="H10" s="13" t="str">
        <f t="shared" ref="H10" ca="1" si="2">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63" t="s">
        <v>216</v>
      </c>
      <c r="K10" s="64" t="s">
        <v>215</v>
      </c>
      <c r="O10" s="2" t="str">
        <f>'Definición técnica de imagenes'!A12</f>
        <v>M12D</v>
      </c>
    </row>
    <row r="11" spans="1:16" s="11" customFormat="1" ht="36.75" customHeight="1" x14ac:dyDescent="0.25">
      <c r="A11" s="12" t="str">
        <f t="shared" ref="A11:A18" si="3">IF(OR(B11&lt;&gt;"",J11&lt;&gt;""),CONCATENATE(LEFT(A10,3),IF(MID(A10,4,2)+1&lt;10,CONCATENATE("0",MID(A10,4,2)+1))),"")</f>
        <v>IMG02</v>
      </c>
      <c r="B11" s="62" t="s">
        <v>194</v>
      </c>
      <c r="C11" s="20" t="str">
        <f t="shared" si="0"/>
        <v>Recurso F6</v>
      </c>
      <c r="D11" s="63" t="s">
        <v>188</v>
      </c>
      <c r="E11" s="63" t="s">
        <v>150</v>
      </c>
      <c r="F11" s="13" t="str">
        <f t="shared" ref="F11:F74" ca="1" si="4">IF(OR(B11&lt;&gt;"",J11&lt;&gt;""),CONCATENATE($C$7,"_",$A11,IF($G$4="Cuaderno de Estudio","_small",CONCATENATE(IF(I11="","","n"),IF(LEFT($G$5,1)="F",".jpg",".png")))),"")</f>
        <v>CN_11_04_CO_REC10_IMG02.jpg</v>
      </c>
      <c r="G11" s="13" t="str">
        <f ca="1">IF($F11&lt;&gt;"",IF($G$4="Recurso",VLOOKUP($E11,OFFSET('Definición técnica de imagenes'!$A$1,MATCH($G$5,'Definición técnica de imagenes'!$A$1:$A$104,0)-1,1,COUNTIF('Definición técnica de imagenes'!$A$3:$A$102,$G$5),5),5,FALSE),'Definición técnica de imagenes'!$F$16),"")</f>
        <v>350 x 230 px</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t="s">
        <v>217</v>
      </c>
      <c r="K11" s="65" t="s">
        <v>218</v>
      </c>
      <c r="O11" s="2" t="str">
        <f>'Definición técnica de imagenes'!A13</f>
        <v>M101</v>
      </c>
    </row>
    <row r="12" spans="1:16" s="11" customFormat="1" ht="40.5" x14ac:dyDescent="0.25">
      <c r="A12" s="12" t="str">
        <f t="shared" si="3"/>
        <v>IMG03</v>
      </c>
      <c r="B12" s="62" t="s">
        <v>194</v>
      </c>
      <c r="C12" s="20" t="str">
        <f t="shared" si="0"/>
        <v>Recurso F6</v>
      </c>
      <c r="D12" s="63" t="s">
        <v>188</v>
      </c>
      <c r="E12" s="63" t="s">
        <v>150</v>
      </c>
      <c r="F12" s="13" t="str">
        <f t="shared" ca="1" si="4"/>
        <v>CN_11_04_CO_REC10_IMG03.jpg</v>
      </c>
      <c r="G12" s="13" t="str">
        <f ca="1">IF($F12&lt;&gt;"",IF($G$4="Recurso",VLOOKUP($E12,OFFSET('Definición técnica de imagenes'!$A$1,MATCH($G$5,'Definición técnica de imagenes'!$A$1:$A$104,0)-1,1,COUNTIF('Definición técnica de imagenes'!$A$3:$A$102,$G$5),5),5,FALSE),'Definición técnica de imagenes'!$F$16),"")</f>
        <v>350 x 230 px</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t="s">
        <v>214</v>
      </c>
      <c r="K12" s="64" t="s">
        <v>219</v>
      </c>
      <c r="O12" s="2" t="str">
        <f>'Definición técnica de imagenes'!A18</f>
        <v>Diaporama F1</v>
      </c>
    </row>
    <row r="13" spans="1:16" s="11" customFormat="1" ht="252" customHeight="1" x14ac:dyDescent="0.25">
      <c r="A13" s="12" t="str">
        <f t="shared" si="3"/>
        <v>IMG04</v>
      </c>
      <c r="B13" s="62" t="s">
        <v>194</v>
      </c>
      <c r="C13" s="20" t="str">
        <f t="shared" si="0"/>
        <v>Recurso F6</v>
      </c>
      <c r="D13" s="63" t="s">
        <v>188</v>
      </c>
      <c r="E13" s="63" t="s">
        <v>155</v>
      </c>
      <c r="F13" s="13" t="str">
        <f t="shared" ca="1" si="4"/>
        <v>CN_11_04_CO_REC10_IMG04n.jpg</v>
      </c>
      <c r="G13" s="13" t="str">
        <f ca="1">IF($F13&lt;&gt;"",IF($G$4="Recurso",VLOOKUP($E13,OFFSET('Definición técnica de imagenes'!$A$1,MATCH($G$5,'Definición técnica de imagenes'!$A$1:$A$104,0)-1,1,COUNTIF('Definición técnica de imagenes'!$A$3:$A$102,$G$5),5),5,FALSE),'Definición técnica de imagenes'!$F$16),"")</f>
        <v>320 x 480 px</v>
      </c>
      <c r="H13" s="13" t="str">
        <f t="shared" ca="1" si="5"/>
        <v>CN_11_04_CO_REC10_IMG04a.jpg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800 x 458 px</v>
      </c>
      <c r="J13" s="64" t="s">
        <v>189</v>
      </c>
      <c r="K13" s="64" t="s">
        <v>198</v>
      </c>
      <c r="O13" s="2" t="str">
        <f>'Definición técnica de imagenes'!A19</f>
        <v>F4</v>
      </c>
    </row>
    <row r="14" spans="1:16" s="11" customFormat="1" ht="205.5" customHeight="1" x14ac:dyDescent="0.25">
      <c r="A14" s="12" t="str">
        <f t="shared" si="3"/>
        <v>IMG05</v>
      </c>
      <c r="B14" s="62" t="s">
        <v>191</v>
      </c>
      <c r="C14" s="20" t="str">
        <f t="shared" si="0"/>
        <v>Recurso F6</v>
      </c>
      <c r="D14" s="63" t="s">
        <v>188</v>
      </c>
      <c r="E14" s="63" t="s">
        <v>155</v>
      </c>
      <c r="F14" s="13" t="str">
        <f t="shared" ca="1" si="4"/>
        <v>CN_11_04_CO_REC10_IMG05n.jpg</v>
      </c>
      <c r="G14" s="13" t="str">
        <f ca="1">IF($F14&lt;&gt;"",IF($G$4="Recurso",VLOOKUP($E14,OFFSET('Definición técnica de imagenes'!$A$1,MATCH($G$5,'Definición técnica de imagenes'!$A$1:$A$104,0)-1,1,COUNTIF('Definición técnica de imagenes'!$A$3:$A$102,$G$5),5),5,FALSE),'Definición técnica de imagenes'!$F$16),"")</f>
        <v>320 x 480 px</v>
      </c>
      <c r="H14" s="13" t="str">
        <f t="shared" ca="1" si="5"/>
        <v>CN_11_04_CO_REC10_IMG05a.jpg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800 x 458 px</v>
      </c>
      <c r="J14" s="64" t="s">
        <v>197</v>
      </c>
      <c r="K14" s="64" t="s">
        <v>192</v>
      </c>
      <c r="O14" s="2" t="str">
        <f>'Definición técnica de imagenes'!A22</f>
        <v>F6</v>
      </c>
    </row>
    <row r="15" spans="1:16" s="11" customFormat="1" ht="40.5" x14ac:dyDescent="0.25">
      <c r="A15" s="12" t="str">
        <f t="shared" si="3"/>
        <v>IMG06</v>
      </c>
      <c r="B15" s="62" t="s">
        <v>191</v>
      </c>
      <c r="C15" s="20" t="str">
        <f t="shared" si="0"/>
        <v>Recurso F6</v>
      </c>
      <c r="D15" s="63" t="s">
        <v>188</v>
      </c>
      <c r="E15" s="63" t="s">
        <v>155</v>
      </c>
      <c r="F15" s="13" t="str">
        <f t="shared" ca="1" si="4"/>
        <v>CN_11_04_CO_REC10_IMG06n.jpg</v>
      </c>
      <c r="G15" s="13" t="str">
        <f ca="1">IF($F15&lt;&gt;"",IF($G$4="Recurso",VLOOKUP($E15,OFFSET('Definición técnica de imagenes'!$A$1,MATCH($G$5,'Definición técnica de imagenes'!$A$1:$A$104,0)-1,1,COUNTIF('Definición técnica de imagenes'!$A$3:$A$102,$G$5),5),5,FALSE),'Definición técnica de imagenes'!$F$16),"")</f>
        <v>320 x 480 px</v>
      </c>
      <c r="H15" s="13" t="str">
        <f t="shared" ca="1" si="5"/>
        <v>CN_11_04_CO_REC10_IMG06a.jpg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800 x 458 px</v>
      </c>
      <c r="J15" s="66" t="s">
        <v>190</v>
      </c>
      <c r="K15" s="64" t="s">
        <v>192</v>
      </c>
      <c r="O15" s="2" t="str">
        <f>'Definición técnica de imagenes'!A24</f>
        <v>F6B</v>
      </c>
    </row>
    <row r="16" spans="1:16" s="11" customFormat="1" ht="309.75" customHeight="1" x14ac:dyDescent="0.25">
      <c r="A16" s="12" t="str">
        <f t="shared" si="3"/>
        <v>IMG07</v>
      </c>
      <c r="B16" s="62" t="s">
        <v>194</v>
      </c>
      <c r="C16" s="20" t="str">
        <f t="shared" si="0"/>
        <v>Recurso F6</v>
      </c>
      <c r="D16" s="63" t="s">
        <v>188</v>
      </c>
      <c r="E16" s="63" t="s">
        <v>155</v>
      </c>
      <c r="F16" s="13" t="str">
        <f t="shared" ca="1" si="4"/>
        <v>CN_11_04_CO_REC10_IMG07n.jpg</v>
      </c>
      <c r="G16" s="13" t="str">
        <f ca="1">IF($F16&lt;&gt;"",IF($G$4="Recurso",VLOOKUP($E16,OFFSET('Definición técnica de imagenes'!$A$1,MATCH($G$5,'Definición técnica de imagenes'!$A$1:$A$104,0)-1,1,COUNTIF('Definición técnica de imagenes'!$A$3:$A$102,$G$5),5),5,FALSE),'Definición técnica de imagenes'!$F$16),"")</f>
        <v>320 x 480 px</v>
      </c>
      <c r="H16" s="13" t="str">
        <f t="shared" ca="1" si="5"/>
        <v>CN_11_04_CO_REC10_IMG07a.jpg</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800 x 458 px</v>
      </c>
      <c r="J16" s="67" t="s">
        <v>193</v>
      </c>
      <c r="K16" s="66" t="s">
        <v>199</v>
      </c>
      <c r="O16" s="2" t="str">
        <f>'Definición técnica de imagenes'!A25</f>
        <v>F7</v>
      </c>
    </row>
    <row r="17" spans="1:15" s="11" customFormat="1" ht="135" x14ac:dyDescent="0.25">
      <c r="A17" s="12" t="str">
        <f t="shared" si="3"/>
        <v>IMG08</v>
      </c>
      <c r="B17" s="62" t="s">
        <v>194</v>
      </c>
      <c r="C17" s="20" t="str">
        <f t="shared" si="0"/>
        <v>Recurso F6</v>
      </c>
      <c r="D17" s="63" t="s">
        <v>188</v>
      </c>
      <c r="E17" s="63" t="s">
        <v>155</v>
      </c>
      <c r="F17" s="13" t="str">
        <f t="shared" ca="1" si="4"/>
        <v>CN_11_04_CO_REC10_IMG08n.jpg</v>
      </c>
      <c r="G17" s="13" t="str">
        <f ca="1">IF($F17&lt;&gt;"",IF($G$4="Recurso",VLOOKUP($E17,OFFSET('Definición técnica de imagenes'!$A$1,MATCH($G$5,'Definición técnica de imagenes'!$A$1:$A$104,0)-1,1,COUNTIF('Definición técnica de imagenes'!$A$3:$A$102,$G$5),5),5,FALSE),'Definición técnica de imagenes'!$F$16),"")</f>
        <v>320 x 480 px</v>
      </c>
      <c r="H17" s="13" t="str">
        <f t="shared" ca="1" si="5"/>
        <v>CN_11_04_CO_REC10_IMG08a.jpg</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800 x 458 px</v>
      </c>
      <c r="J17" s="66" t="s">
        <v>201</v>
      </c>
      <c r="K17" s="66" t="s">
        <v>202</v>
      </c>
      <c r="O17" s="2" t="str">
        <f>'Definición técnica de imagenes'!A27</f>
        <v>F7B</v>
      </c>
    </row>
    <row r="18" spans="1:15" s="11" customFormat="1" ht="27" x14ac:dyDescent="0.25">
      <c r="A18" s="12" t="str">
        <f t="shared" si="3"/>
        <v>IMG09</v>
      </c>
      <c r="B18" s="62">
        <v>172175330</v>
      </c>
      <c r="C18" s="20" t="str">
        <f t="shared" si="0"/>
        <v>Recurso F6</v>
      </c>
      <c r="D18" s="63" t="s">
        <v>187</v>
      </c>
      <c r="E18" s="63" t="s">
        <v>155</v>
      </c>
      <c r="F18" s="13" t="str">
        <f t="shared" ca="1" si="4"/>
        <v>CN_11_04_CO_REC10_IMG09n.jpg</v>
      </c>
      <c r="G18" s="13" t="str">
        <f ca="1">IF($F18&lt;&gt;"",IF($G$4="Recurso",VLOOKUP($E18,OFFSET('Definición técnica de imagenes'!$A$1,MATCH($G$5,'Definición técnica de imagenes'!$A$1:$A$104,0)-1,1,COUNTIF('Definición técnica de imagenes'!$A$3:$A$102,$G$5),5),5,FALSE),'Definición técnica de imagenes'!$F$16),"")</f>
        <v>320 x 480 px</v>
      </c>
      <c r="H18" s="13" t="str">
        <f t="shared" ca="1" si="5"/>
        <v>CN_11_04_CO_REC10_IMG09a.jpg</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800 x 458 px</v>
      </c>
      <c r="J18" s="66" t="s">
        <v>200</v>
      </c>
      <c r="K18" s="66"/>
      <c r="O18" s="2" t="str">
        <f>'Definición técnica de imagenes'!A30</f>
        <v>F8</v>
      </c>
    </row>
    <row r="19" spans="1:15" s="11" customFormat="1" ht="27" x14ac:dyDescent="0.3">
      <c r="A19" s="12" t="str">
        <f t="shared" ref="A19:A50" si="6">IF(OR(B19&lt;&gt;"",J19&lt;&gt;""),CONCATENATE(LEFT(A18,3),IF(MID(A18,4,2)+1&lt;10,CONCATENATE("0",MID(A18,4,2)+1),MID(A18,4,2)+1)),"")</f>
        <v>IMG10</v>
      </c>
      <c r="B19" s="62">
        <v>294721109</v>
      </c>
      <c r="C19" s="20" t="str">
        <f t="shared" si="0"/>
        <v>Recurso F6</v>
      </c>
      <c r="D19" s="63" t="s">
        <v>187</v>
      </c>
      <c r="E19" s="63" t="s">
        <v>155</v>
      </c>
      <c r="F19" s="13" t="str">
        <f t="shared" ca="1" si="4"/>
        <v>CN_11_04_CO_REC10_IMG10n.jpg</v>
      </c>
      <c r="G19" s="13" t="str">
        <f ca="1">IF($F19&lt;&gt;"",IF($G$4="Recurso",VLOOKUP($E19,OFFSET('Definición técnica de imagenes'!$A$1,MATCH($G$5,'Definición técnica de imagenes'!$A$1:$A$104,0)-1,1,COUNTIF('Definición técnica de imagenes'!$A$3:$A$102,$G$5),5),5,FALSE),'Definición técnica de imagenes'!$F$16),"")</f>
        <v>320 x 480 px</v>
      </c>
      <c r="H19" s="13" t="str">
        <f t="shared" ca="1" si="5"/>
        <v>CN_11_04_CO_REC10_IMG10a.jpg</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800 x 458 px</v>
      </c>
      <c r="J19" s="67" t="s">
        <v>203</v>
      </c>
      <c r="K19" s="68"/>
      <c r="O19" s="2" t="str">
        <f>'Definición técnica de imagenes'!A31</f>
        <v>F10</v>
      </c>
    </row>
    <row r="20" spans="1:15" s="11" customFormat="1" ht="54" x14ac:dyDescent="0.25">
      <c r="A20" s="12" t="str">
        <f t="shared" si="6"/>
        <v>IMG11</v>
      </c>
      <c r="B20" s="62" t="s">
        <v>194</v>
      </c>
      <c r="C20" s="20" t="str">
        <f t="shared" si="0"/>
        <v>Recurso F6</v>
      </c>
      <c r="D20" s="63" t="s">
        <v>188</v>
      </c>
      <c r="E20" s="63" t="s">
        <v>155</v>
      </c>
      <c r="F20" s="13" t="str">
        <f t="shared" ca="1" si="4"/>
        <v>CN_11_04_CO_REC10_IMG11n.jpg</v>
      </c>
      <c r="G20" s="13" t="str">
        <f ca="1">IF($F20&lt;&gt;"",IF($G$4="Recurso",VLOOKUP($E20,OFFSET('Definición técnica de imagenes'!$A$1,MATCH($G$5,'Definición técnica de imagenes'!$A$1:$A$104,0)-1,1,COUNTIF('Definición técnica de imagenes'!$A$3:$A$102,$G$5),5),5,FALSE),'Definición técnica de imagenes'!$F$16),"")</f>
        <v>320 x 480 px</v>
      </c>
      <c r="H20" s="13" t="str">
        <f t="shared" ca="1" si="5"/>
        <v>CN_11_04_CO_REC10_IMG11a.jpg</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800 x 458 px</v>
      </c>
      <c r="J20" s="64" t="s">
        <v>205</v>
      </c>
      <c r="K20" s="66" t="s">
        <v>204</v>
      </c>
      <c r="O20" s="2" t="str">
        <f>'Definición técnica de imagenes'!A32</f>
        <v>F10B</v>
      </c>
    </row>
    <row r="21" spans="1:15" s="11" customFormat="1" ht="27" x14ac:dyDescent="0.25">
      <c r="A21" s="12" t="str">
        <f t="shared" si="6"/>
        <v>IMG12</v>
      </c>
      <c r="B21" s="62">
        <v>272185115</v>
      </c>
      <c r="C21" s="20" t="str">
        <f t="shared" si="0"/>
        <v>Recurso F6</v>
      </c>
      <c r="D21" s="63" t="s">
        <v>188</v>
      </c>
      <c r="E21" s="63" t="s">
        <v>155</v>
      </c>
      <c r="F21" s="13" t="str">
        <f t="shared" ca="1" si="4"/>
        <v>CN_11_04_CO_REC10_IMG12n.jpg</v>
      </c>
      <c r="G21" s="13" t="str">
        <f ca="1">IF($F21&lt;&gt;"",IF($G$4="Recurso",VLOOKUP($E21,OFFSET('Definición técnica de imagenes'!$A$1,MATCH($G$5,'Definición técnica de imagenes'!$A$1:$A$104,0)-1,1,COUNTIF('Definición técnica de imagenes'!$A$3:$A$102,$G$5),5),5,FALSE),'Definición técnica de imagenes'!$F$16),"")</f>
        <v>320 x 480 px</v>
      </c>
      <c r="H21" s="13" t="str">
        <f t="shared" ca="1" si="5"/>
        <v>CN_11_04_CO_REC10_IMG12a.jpg</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800 x 458 px</v>
      </c>
      <c r="J21" s="66" t="s">
        <v>206</v>
      </c>
      <c r="K21" s="66"/>
      <c r="O21" s="2" t="str">
        <f>'Definición técnica de imagenes'!A33</f>
        <v>F11</v>
      </c>
    </row>
    <row r="22" spans="1:15" s="11" customFormat="1" ht="13.5" customHeight="1" x14ac:dyDescent="0.25">
      <c r="A22" s="12" t="str">
        <f t="shared" si="6"/>
        <v>IMG13</v>
      </c>
      <c r="B22" s="62">
        <v>88164184</v>
      </c>
      <c r="C22" s="20" t="str">
        <f t="shared" si="0"/>
        <v>Recurso F6</v>
      </c>
      <c r="D22" s="63" t="s">
        <v>188</v>
      </c>
      <c r="E22" s="63" t="s">
        <v>155</v>
      </c>
      <c r="F22" s="13" t="str">
        <f t="shared" ca="1" si="4"/>
        <v>CN_11_04_CO_REC10_IMG13n.jpg</v>
      </c>
      <c r="G22" s="13" t="str">
        <f ca="1">IF($F22&lt;&gt;"",IF($G$4="Recurso",VLOOKUP($E22,OFFSET('Definición técnica de imagenes'!$A$1,MATCH($G$5,'Definición técnica de imagenes'!$A$1:$A$104,0)-1,1,COUNTIF('Definición técnica de imagenes'!$A$3:$A$102,$G$5),5),5,FALSE),'Definición técnica de imagenes'!$F$16),"")</f>
        <v>320 x 480 px</v>
      </c>
      <c r="H22" s="13" t="str">
        <f t="shared" ca="1" si="5"/>
        <v>CN_11_04_CO_REC10_IMG13a.jpg</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800 x 458 px</v>
      </c>
      <c r="J22" s="63" t="s">
        <v>212</v>
      </c>
      <c r="K22" s="69"/>
      <c r="O22" s="2" t="str">
        <f>'Definición técnica de imagenes'!A34</f>
        <v>F12</v>
      </c>
    </row>
    <row r="23" spans="1:15" s="11" customFormat="1" ht="13.5" customHeight="1" x14ac:dyDescent="0.25">
      <c r="A23" s="12" t="str">
        <f t="shared" si="6"/>
        <v>IMG14</v>
      </c>
      <c r="B23" s="62">
        <v>264191096</v>
      </c>
      <c r="C23" s="20" t="str">
        <f t="shared" si="0"/>
        <v>Recurso F6</v>
      </c>
      <c r="D23" s="63" t="s">
        <v>188</v>
      </c>
      <c r="E23" s="63" t="s">
        <v>155</v>
      </c>
      <c r="F23" s="13" t="str">
        <f t="shared" ca="1" si="4"/>
        <v>CN_11_04_CO_REC10_IMG14n.jpg</v>
      </c>
      <c r="G23" s="13" t="str">
        <f ca="1">IF($F23&lt;&gt;"",IF($G$4="Recurso",VLOOKUP($E23,OFFSET('Definición técnica de imagenes'!$A$1,MATCH($G$5,'Definición técnica de imagenes'!$A$1:$A$104,0)-1,1,COUNTIF('Definición técnica de imagenes'!$A$3:$A$102,$G$5),5),5,FALSE),'Definición técnica de imagenes'!$F$16),"")</f>
        <v>320 x 480 px</v>
      </c>
      <c r="H23" s="13" t="str">
        <f t="shared" ca="1" si="5"/>
        <v>CN_11_04_CO_REC10_IMG14a.jpg</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800 x 458 px</v>
      </c>
      <c r="J23" s="64" t="s">
        <v>210</v>
      </c>
      <c r="K23" s="64"/>
      <c r="O23" s="2" t="str">
        <f>'Definición técnica de imagenes'!A35</f>
        <v>F13</v>
      </c>
    </row>
    <row r="24" spans="1:15" s="11" customFormat="1" ht="27" x14ac:dyDescent="0.25">
      <c r="A24" s="12" t="str">
        <f t="shared" si="6"/>
        <v>IMG15</v>
      </c>
      <c r="B24" s="62" t="s">
        <v>194</v>
      </c>
      <c r="C24" s="20" t="str">
        <f t="shared" si="0"/>
        <v>Recurso F6</v>
      </c>
      <c r="D24" s="63" t="s">
        <v>188</v>
      </c>
      <c r="E24" s="63" t="s">
        <v>155</v>
      </c>
      <c r="F24" s="13" t="str">
        <f t="shared" ca="1" si="4"/>
        <v>CN_11_04_CO_REC10_IMG15n.jpg</v>
      </c>
      <c r="G24" s="13" t="str">
        <f ca="1">IF($F24&lt;&gt;"",IF($G$4="Recurso",VLOOKUP($E24,OFFSET('Definición técnica de imagenes'!$A$1,MATCH($G$5,'Definición técnica de imagenes'!$A$1:$A$104,0)-1,1,COUNTIF('Definición técnica de imagenes'!$A$3:$A$102,$G$5),5),5,FALSE),'Definición técnica de imagenes'!$F$16),"")</f>
        <v>320 x 480 px</v>
      </c>
      <c r="H24" s="13" t="str">
        <f t="shared" ca="1" si="5"/>
        <v>CN_11_04_CO_REC10_IMG15a.jpg</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800 x 458 px</v>
      </c>
      <c r="J24" s="63" t="s">
        <v>213</v>
      </c>
      <c r="K24" s="65" t="s">
        <v>207</v>
      </c>
      <c r="O24" s="2" t="str">
        <f>'Definición técnica de imagenes'!A37</f>
        <v>F13B</v>
      </c>
    </row>
    <row r="25" spans="1:15" s="11" customFormat="1" ht="27" x14ac:dyDescent="0.25">
      <c r="A25" s="12" t="str">
        <f t="shared" si="6"/>
        <v>IMG16</v>
      </c>
      <c r="B25" s="62">
        <v>228817243</v>
      </c>
      <c r="C25" s="20" t="str">
        <f t="shared" si="0"/>
        <v>Recurso F6</v>
      </c>
      <c r="D25" s="63" t="s">
        <v>188</v>
      </c>
      <c r="E25" s="63" t="s">
        <v>155</v>
      </c>
      <c r="F25" s="13" t="str">
        <f t="shared" ca="1" si="4"/>
        <v>CN_11_04_CO_REC10_IMG16n.jpg</v>
      </c>
      <c r="G25" s="13" t="str">
        <f ca="1">IF($F25&lt;&gt;"",IF($G$4="Recurso",VLOOKUP($E25,OFFSET('Definición técnica de imagenes'!$A$1,MATCH($G$5,'Definición técnica de imagenes'!$A$1:$A$104,0)-1,1,COUNTIF('Definición técnica de imagenes'!$A$3:$A$102,$G$5),5),5,FALSE),'Definición técnica de imagenes'!$F$16),"")</f>
        <v>320 x 480 px</v>
      </c>
      <c r="H25" s="13" t="str">
        <f t="shared" ca="1" si="5"/>
        <v>CN_11_04_CO_REC10_IMG16a.jpg</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800 x 458 px</v>
      </c>
      <c r="J25" s="63" t="s">
        <v>211</v>
      </c>
      <c r="K25" s="64"/>
    </row>
    <row r="26" spans="1:15" s="11" customFormat="1" ht="27" x14ac:dyDescent="0.25">
      <c r="A26" s="12" t="str">
        <f t="shared" si="6"/>
        <v>IMG17</v>
      </c>
      <c r="B26" s="62">
        <v>262907897</v>
      </c>
      <c r="C26" s="20" t="str">
        <f t="shared" si="0"/>
        <v>Recurso F6</v>
      </c>
      <c r="D26" s="63" t="s">
        <v>187</v>
      </c>
      <c r="E26" s="63" t="s">
        <v>155</v>
      </c>
      <c r="F26" s="13" t="str">
        <f t="shared" ca="1" si="4"/>
        <v>CN_11_04_CO_REC10_IMG17n.jpg</v>
      </c>
      <c r="G26" s="13" t="str">
        <f ca="1">IF($F26&lt;&gt;"",IF($G$4="Recurso",VLOOKUP($E26,OFFSET('Definición técnica de imagenes'!$A$1,MATCH($G$5,'Definición técnica de imagenes'!$A$1:$A$104,0)-1,1,COUNTIF('Definición técnica de imagenes'!$A$3:$A$102,$G$5),5),5,FALSE),'Definición técnica de imagenes'!$F$16),"")</f>
        <v>320 x 480 px</v>
      </c>
      <c r="H26" s="13" t="str">
        <f t="shared" ca="1" si="5"/>
        <v>CN_11_04_CO_REC10_IMG17a.jpg</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800 x 458 px</v>
      </c>
      <c r="J26" s="63" t="s">
        <v>208</v>
      </c>
      <c r="K26" s="64"/>
    </row>
    <row r="27" spans="1:15" s="11" customFormat="1" ht="27" x14ac:dyDescent="0.25">
      <c r="A27" s="12" t="str">
        <f t="shared" si="6"/>
        <v>IMG18</v>
      </c>
      <c r="B27" s="62">
        <v>138957413</v>
      </c>
      <c r="C27" s="20" t="str">
        <f t="shared" si="0"/>
        <v>Recurso F6</v>
      </c>
      <c r="D27" s="63" t="s">
        <v>187</v>
      </c>
      <c r="E27" s="63" t="s">
        <v>155</v>
      </c>
      <c r="F27" s="13" t="str">
        <f t="shared" ca="1" si="4"/>
        <v>CN_11_04_CO_REC10_IMG18n.jpg</v>
      </c>
      <c r="G27" s="13" t="str">
        <f ca="1">IF($F27&lt;&gt;"",IF($G$4="Recurso",VLOOKUP($E27,OFFSET('Definición técnica de imagenes'!$A$1,MATCH($G$5,'Definición técnica de imagenes'!$A$1:$A$104,0)-1,1,COUNTIF('Definición técnica de imagenes'!$A$3:$A$102,$G$5),5),5,FALSE),'Definición técnica de imagenes'!$F$16),"")</f>
        <v>320 x 480 px</v>
      </c>
      <c r="H27" s="13" t="str">
        <f t="shared" ca="1" si="5"/>
        <v>CN_11_04_CO_REC10_IMG18a.jpg</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800 x 458 px</v>
      </c>
      <c r="J27" s="64" t="s">
        <v>209</v>
      </c>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Miguel</cp:lastModifiedBy>
  <dcterms:created xsi:type="dcterms:W3CDTF">2014-07-01T23:43:25Z</dcterms:created>
  <dcterms:modified xsi:type="dcterms:W3CDTF">2016-06-07T20:01:37Z</dcterms:modified>
</cp:coreProperties>
</file>