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09_09_CO_UNI\"/>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9" i="1" l="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10" i="1"/>
  <c r="C11" i="1"/>
  <c r="C12" i="1"/>
  <c r="C13" i="1"/>
  <c r="C14" i="1"/>
  <c r="C15" i="1"/>
  <c r="C16" i="1"/>
  <c r="C17" i="1"/>
  <c r="C18" i="1"/>
  <c r="C10" i="1"/>
  <c r="F5" i="1"/>
  <c r="I21" i="2"/>
  <c r="K45" i="2"/>
  <c r="H21" i="2"/>
  <c r="J21" i="2"/>
  <c r="D17" i="2"/>
  <c r="D5" i="2"/>
  <c r="G10" i="1"/>
</calcChain>
</file>

<file path=xl/sharedStrings.xml><?xml version="1.0" encoding="utf-8"?>
<sst xmlns="http://schemas.openxmlformats.org/spreadsheetml/2006/main" count="258" uniqueCount="172">
  <si>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</si>
  <si>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</si>
  <si>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</si>
  <si>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</si>
  <si>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</si>
  <si>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</si>
  <si>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</si>
  <si>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</si>
  <si>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</si>
  <si>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</si>
  <si>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</si>
  <si>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</si>
  <si>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</si>
  <si>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</si>
  <si>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</si>
  <si>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</si>
  <si>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</si>
  <si>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</si>
  <si>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</si>
  <si>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</si>
  <si>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</si>
  <si>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</si>
  <si>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</si>
  <si>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</si>
  <si>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</si>
  <si>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</si>
  <si>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</si>
  <si>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</si>
  <si>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</si>
  <si>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</si>
  <si>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</si>
  <si>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</si>
  <si>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</si>
  <si>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</si>
  <si>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</si>
  <si>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</si>
  <si>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</si>
  <si>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</si>
  <si>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</si>
  <si>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</si>
  <si>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</si>
  <si>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</si>
  <si>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</si>
  <si>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</si>
  <si>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</si>
  <si>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</si>
  <si>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</si>
  <si>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</si>
  <si>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</si>
  <si>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</si>
  <si>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</si>
  <si>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</si>
  <si>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</si>
  <si>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</si>
  <si>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</si>
  <si>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</si>
  <si>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</si>
  <si>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</si>
  <si>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</si>
  <si>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</si>
  <si>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</si>
  <si>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</si>
  <si>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</si>
  <si>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</si>
  <si>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</si>
  <si>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</si>
  <si>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</si>
  <si>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</si>
  <si>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</si>
  <si>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</si>
  <si>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</si>
  <si>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</si>
  <si>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</si>
  <si>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</si>
  <si>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</si>
  <si>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</si>
  <si>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</si>
  <si>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</si>
  <si>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</si>
  <si>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</si>
  <si>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</si>
  <si>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</si>
  <si>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</si>
  <si>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</si>
  <si>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</si>
  <si>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</si>
  <si>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</si>
  <si>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</si>
  <si>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</si>
  <si>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</si>
  <si>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</si>
  <si>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</si>
  <si>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</si>
  <si>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</si>
  <si>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</si>
  <si>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</si>
  <si>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</si>
  <si>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</si>
  <si>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</si>
  <si>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</si>
  <si>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</si>
  <si>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</si>
  <si>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</si>
  <si>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</si>
  <si>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</si>
  <si>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</si>
  <si>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</si>
  <si>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</si>
  <si>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</si>
  <si>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</si>
  <si>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</si>
  <si>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</si>
  <si>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</si>
  <si>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</si>
  <si>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</si>
  <si>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</si>
  <si>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</si>
  <si>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</si>
  <si>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</si>
  <si>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</si>
  <si>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</si>
  <si>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</si>
  <si>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</si>
  <si>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</si>
  <si>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</si>
  <si>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</si>
  <si>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</si>
  <si>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</si>
  <si>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</si>
  <si>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</si>
  <si>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</si>
  <si>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</si>
  <si>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</si>
  <si>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</si>
  <si>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</si>
  <si>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</si>
  <si>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</si>
  <si>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</si>
  <si>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</si>
  <si>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</si>
  <si>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</si>
  <si>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</si>
  <si>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</si>
  <si>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</si>
  <si>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</si>
  <si>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</si>
  <si>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Cuaderno de Estudio</t>
  </si>
  <si>
    <t>IMG1</t>
  </si>
  <si>
    <t>Ilustración</t>
  </si>
  <si>
    <t>IMG2</t>
  </si>
  <si>
    <t>IMG3</t>
  </si>
  <si>
    <t>IMG4</t>
  </si>
  <si>
    <t>IMG5</t>
  </si>
  <si>
    <t>IMG6</t>
  </si>
  <si>
    <t>IMG7</t>
  </si>
  <si>
    <t>IMG8</t>
  </si>
  <si>
    <t>IMG9</t>
  </si>
  <si>
    <t>Horizontal</t>
  </si>
  <si>
    <t>Fotografía</t>
  </si>
  <si>
    <t>Fotografía del Cerrejón (Guajira). La fotografía se busco con creativecommons. Se relaciona link</t>
  </si>
  <si>
    <t xml:space="preserve">Las disoluciones </t>
  </si>
  <si>
    <t>CN_09_09_CO</t>
  </si>
  <si>
    <t>3 ESO/Física y química /Las disoluciones / Las mezclas</t>
  </si>
  <si>
    <t xml:space="preserve">Código Shutterstock 32849350 </t>
  </si>
  <si>
    <t>Código Shutterstock 177011159</t>
  </si>
  <si>
    <t>3 ESO/Física y química/Las disoluciones / Las mezclas homogéneas /El proceso de la disolución.</t>
  </si>
  <si>
    <t>Código Shutterstock 183580196</t>
  </si>
  <si>
    <t>Código Shutterstock 171591929</t>
  </si>
  <si>
    <t>Código Shutterstock  184778339</t>
  </si>
  <si>
    <t>Código Shutterstock 123876037</t>
  </si>
  <si>
    <t>Código Shutterstock 171500693 Ver descripción y observación</t>
  </si>
  <si>
    <t>Realizar cambios de textos de inglés a español, según relación en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</si>
</sst>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5"/>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21" fillId="0" borderId="0" xfId="0" applyFont="1" applyAlignment="1">
      <alignment horizontal="left" vertical="center" wrapText="1"/>
    </xf>
    <xf numFmtId="0" fontId="7"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21"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476250</xdr:colOff>
      <xdr:row>9</xdr:row>
      <xdr:rowOff>114300</xdr:rowOff>
    </xdr:from>
    <xdr:to>
      <xdr:col>9</xdr:col>
      <xdr:colOff>2647950</xdr:colOff>
      <xdr:row>9</xdr:row>
      <xdr:rowOff>1628775</xdr:rowOff>
    </xdr:to>
    <xdr:pic>
      <xdr:nvPicPr>
        <xdr:cNvPr id="43" name="Imagen 42"/>
        <xdr:cNvPicPr/>
      </xdr:nvPicPr>
      <xdr:blipFill rotWithShape="1">
        <a:blip xmlns:r="http://schemas.openxmlformats.org/officeDocument/2006/relationships" r:embed="rId1"/>
        <a:srcRect l="43313" t="29531" r="38186" b="54343"/>
        <a:stretch/>
      </xdr:blipFill>
      <xdr:spPr bwMode="auto">
        <a:xfrm>
          <a:off x="15135225" y="2085975"/>
          <a:ext cx="2171700" cy="15144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323849</xdr:colOff>
      <xdr:row>10</xdr:row>
      <xdr:rowOff>133350</xdr:rowOff>
    </xdr:from>
    <xdr:to>
      <xdr:col>9</xdr:col>
      <xdr:colOff>2390774</xdr:colOff>
      <xdr:row>10</xdr:row>
      <xdr:rowOff>1466850</xdr:rowOff>
    </xdr:to>
    <xdr:pic>
      <xdr:nvPicPr>
        <xdr:cNvPr id="46" name="Imagen 45"/>
        <xdr:cNvPicPr/>
      </xdr:nvPicPr>
      <xdr:blipFill rotWithShape="1">
        <a:blip xmlns:r="http://schemas.openxmlformats.org/officeDocument/2006/relationships" r:embed="rId2"/>
        <a:srcRect l="3123" t="20028" r="62254" b="51457"/>
        <a:stretch/>
      </xdr:blipFill>
      <xdr:spPr bwMode="auto">
        <a:xfrm>
          <a:off x="14982824" y="4057650"/>
          <a:ext cx="2066925" cy="1333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685800</xdr:colOff>
      <xdr:row>11</xdr:row>
      <xdr:rowOff>228600</xdr:rowOff>
    </xdr:from>
    <xdr:to>
      <xdr:col>9</xdr:col>
      <xdr:colOff>3162300</xdr:colOff>
      <xdr:row>11</xdr:row>
      <xdr:rowOff>1971675</xdr:rowOff>
    </xdr:to>
    <xdr:pic>
      <xdr:nvPicPr>
        <xdr:cNvPr id="49" name="Imagen 48" descr="http://thumb7.shutterstock.com/display_pic_with_logo/233395/177011159/stock-photo-wind-generators-turbines-on-sunset-summer-landscape-177011159.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344775" y="5886450"/>
          <a:ext cx="2476500" cy="1743075"/>
        </a:xfrm>
        <a:prstGeom prst="rect">
          <a:avLst/>
        </a:prstGeom>
        <a:noFill/>
        <a:ln>
          <a:noFill/>
        </a:ln>
      </xdr:spPr>
    </xdr:pic>
    <xdr:clientData/>
  </xdr:twoCellAnchor>
  <xdr:twoCellAnchor editAs="oneCell">
    <xdr:from>
      <xdr:col>9</xdr:col>
      <xdr:colOff>333375</xdr:colOff>
      <xdr:row>12</xdr:row>
      <xdr:rowOff>38101</xdr:rowOff>
    </xdr:from>
    <xdr:to>
      <xdr:col>9</xdr:col>
      <xdr:colOff>2876550</xdr:colOff>
      <xdr:row>12</xdr:row>
      <xdr:rowOff>1619251</xdr:rowOff>
    </xdr:to>
    <xdr:pic>
      <xdr:nvPicPr>
        <xdr:cNvPr id="52" name="Imagen 51"/>
        <xdr:cNvPicPr/>
      </xdr:nvPicPr>
      <xdr:blipFill rotWithShape="1">
        <a:blip xmlns:r="http://schemas.openxmlformats.org/officeDocument/2006/relationships" r:embed="rId4"/>
        <a:srcRect l="42261" t="30489" r="36354" b="44757"/>
        <a:stretch/>
      </xdr:blipFill>
      <xdr:spPr bwMode="auto">
        <a:xfrm>
          <a:off x="14992350" y="7753351"/>
          <a:ext cx="2543175" cy="1581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257175</xdr:colOff>
      <xdr:row>13</xdr:row>
      <xdr:rowOff>85725</xdr:rowOff>
    </xdr:from>
    <xdr:to>
      <xdr:col>9</xdr:col>
      <xdr:colOff>2276475</xdr:colOff>
      <xdr:row>13</xdr:row>
      <xdr:rowOff>1285875</xdr:rowOff>
    </xdr:to>
    <xdr:pic>
      <xdr:nvPicPr>
        <xdr:cNvPr id="57" name="Imagen 56" descr="http://thumb9.shutterstock.com/display_pic_with_logo/1074965/183580196/stock-photo-in-glass-of-water-soluble-blue-dye-183580196.jpg"/>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916150" y="9705975"/>
          <a:ext cx="2019300" cy="1200150"/>
        </a:xfrm>
        <a:prstGeom prst="rect">
          <a:avLst/>
        </a:prstGeom>
        <a:noFill/>
        <a:ln>
          <a:noFill/>
        </a:ln>
      </xdr:spPr>
    </xdr:pic>
    <xdr:clientData/>
  </xdr:twoCellAnchor>
  <xdr:twoCellAnchor editAs="oneCell">
    <xdr:from>
      <xdr:col>9</xdr:col>
      <xdr:colOff>333375</xdr:colOff>
      <xdr:row>14</xdr:row>
      <xdr:rowOff>152400</xdr:rowOff>
    </xdr:from>
    <xdr:to>
      <xdr:col>9</xdr:col>
      <xdr:colOff>1638300</xdr:colOff>
      <xdr:row>14</xdr:row>
      <xdr:rowOff>1303020</xdr:rowOff>
    </xdr:to>
    <xdr:pic>
      <xdr:nvPicPr>
        <xdr:cNvPr id="58" name="Imagen 57"/>
        <xdr:cNvPicPr/>
      </xdr:nvPicPr>
      <xdr:blipFill rotWithShape="1">
        <a:blip xmlns:r="http://schemas.openxmlformats.org/officeDocument/2006/relationships" r:embed="rId6"/>
        <a:srcRect l="16547" t="39970" r="56894" b="18049"/>
        <a:stretch/>
      </xdr:blipFill>
      <xdr:spPr bwMode="auto">
        <a:xfrm>
          <a:off x="14992350" y="11115675"/>
          <a:ext cx="1304925" cy="115062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371474</xdr:colOff>
      <xdr:row>15</xdr:row>
      <xdr:rowOff>200025</xdr:rowOff>
    </xdr:from>
    <xdr:to>
      <xdr:col>9</xdr:col>
      <xdr:colOff>2676525</xdr:colOff>
      <xdr:row>15</xdr:row>
      <xdr:rowOff>1323975</xdr:rowOff>
    </xdr:to>
    <xdr:pic>
      <xdr:nvPicPr>
        <xdr:cNvPr id="59" name="Imagen 58" descr="http://thumb7.shutterstock.com/display_pic_with_logo/467524/184778339/stock-photo-pouring-antifreeze-184778339.jpg"/>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030449" y="12649200"/>
          <a:ext cx="2305051" cy="1123950"/>
        </a:xfrm>
        <a:prstGeom prst="rect">
          <a:avLst/>
        </a:prstGeom>
        <a:noFill/>
        <a:ln>
          <a:noFill/>
        </a:ln>
      </xdr:spPr>
    </xdr:pic>
    <xdr:clientData/>
  </xdr:twoCellAnchor>
  <xdr:twoCellAnchor editAs="oneCell">
    <xdr:from>
      <xdr:col>9</xdr:col>
      <xdr:colOff>476250</xdr:colOff>
      <xdr:row>16</xdr:row>
      <xdr:rowOff>152399</xdr:rowOff>
    </xdr:from>
    <xdr:to>
      <xdr:col>9</xdr:col>
      <xdr:colOff>2594610</xdr:colOff>
      <xdr:row>16</xdr:row>
      <xdr:rowOff>1602104</xdr:rowOff>
    </xdr:to>
    <xdr:pic>
      <xdr:nvPicPr>
        <xdr:cNvPr id="60" name="Imagen 59"/>
        <xdr:cNvPicPr/>
      </xdr:nvPicPr>
      <xdr:blipFill rotWithShape="1">
        <a:blip xmlns:r="http://schemas.openxmlformats.org/officeDocument/2006/relationships" r:embed="rId8"/>
        <a:srcRect l="13859" t="38890" r="53125" b="32409"/>
        <a:stretch/>
      </xdr:blipFill>
      <xdr:spPr bwMode="auto">
        <a:xfrm>
          <a:off x="15135225" y="13982699"/>
          <a:ext cx="2118360" cy="14497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312965</xdr:colOff>
      <xdr:row>17</xdr:row>
      <xdr:rowOff>326571</xdr:rowOff>
    </xdr:from>
    <xdr:to>
      <xdr:col>9</xdr:col>
      <xdr:colOff>4898572</xdr:colOff>
      <xdr:row>17</xdr:row>
      <xdr:rowOff>3605893</xdr:rowOff>
    </xdr:to>
    <xdr:pic>
      <xdr:nvPicPr>
        <xdr:cNvPr id="62" name="Imagen 61"/>
        <xdr:cNvPicPr/>
      </xdr:nvPicPr>
      <xdr:blipFill rotWithShape="1">
        <a:blip xmlns:r="http://schemas.openxmlformats.org/officeDocument/2006/relationships" r:embed="rId9"/>
        <a:srcRect l="17183" t="9231" r="12118" b="14866"/>
        <a:stretch/>
      </xdr:blipFill>
      <xdr:spPr bwMode="auto">
        <a:xfrm>
          <a:off x="14995072" y="15838714"/>
          <a:ext cx="4585607" cy="3279322"/>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87"/>
  <sheetViews>
    <sheetView showGridLines="0" tabSelected="1" zoomScale="70" zoomScaleNormal="70" zoomScalePageLayoutView="140" workbookViewId="0">
      <pane ySplit="9" topLeftCell="A10" activePane="bottomLeft" state="frozen"/>
      <selection pane="bottomLeft" activeCell="A18" sqref="A18"/>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69.2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5"/>
      <c r="I1" s="45"/>
      <c r="J1" s="16"/>
      <c r="K1" s="16"/>
    </row>
    <row r="2" spans="1:16" ht="15.75" x14ac:dyDescent="0.25">
      <c r="A2" s="1"/>
      <c r="B2" s="3" t="s">
        <v>129</v>
      </c>
      <c r="C2" s="78" t="s">
        <v>22</v>
      </c>
      <c r="D2" s="79"/>
      <c r="F2" s="71" t="s">
        <v>0</v>
      </c>
      <c r="G2" s="72"/>
      <c r="H2" s="45"/>
      <c r="I2" s="45"/>
      <c r="J2" s="16"/>
    </row>
    <row r="3" spans="1:16" ht="15.75" x14ac:dyDescent="0.25">
      <c r="A3" s="1"/>
      <c r="B3" s="4" t="s">
        <v>8</v>
      </c>
      <c r="C3" s="80">
        <v>9</v>
      </c>
      <c r="D3" s="81"/>
      <c r="F3" s="73"/>
      <c r="G3" s="74"/>
      <c r="H3" s="45"/>
      <c r="I3" s="45"/>
      <c r="J3" s="16"/>
    </row>
    <row r="4" spans="1:16" ht="16.5" x14ac:dyDescent="0.3">
      <c r="A4" s="1"/>
      <c r="B4" s="4" t="s">
        <v>54</v>
      </c>
      <c r="C4" s="80" t="s">
        <v>160</v>
      </c>
      <c r="D4" s="81"/>
      <c r="E4" s="5"/>
      <c r="F4" s="44" t="s">
        <v>55</v>
      </c>
      <c r="G4" s="43" t="s">
        <v>146</v>
      </c>
      <c r="H4" s="45"/>
      <c r="I4" s="45"/>
      <c r="J4" s="16"/>
      <c r="K4" s="16"/>
    </row>
    <row r="5" spans="1:16" ht="16.5" thickBot="1" x14ac:dyDescent="0.3">
      <c r="A5" s="1"/>
      <c r="B5" s="6" t="s">
        <v>1</v>
      </c>
      <c r="C5" s="82" t="s">
        <v>145</v>
      </c>
      <c r="D5" s="83"/>
      <c r="E5" s="5"/>
      <c r="F5" s="42" t="str">
        <f>IF(G4="Recurso","Motor del recurso","")</f>
        <v/>
      </c>
      <c r="G5" s="42"/>
      <c r="H5" s="45"/>
      <c r="I5" s="66"/>
      <c r="J5" s="16"/>
      <c r="K5" s="16"/>
    </row>
    <row r="6" spans="1:16" ht="16.5" thickBot="1" x14ac:dyDescent="0.3">
      <c r="A6" s="1"/>
      <c r="B6" s="1"/>
      <c r="C6" s="1"/>
      <c r="D6" s="1"/>
      <c r="E6" s="7"/>
      <c r="F6" s="1"/>
      <c r="G6" s="1"/>
      <c r="H6" s="45"/>
      <c r="I6" s="45"/>
      <c r="J6" s="16"/>
      <c r="K6" s="16"/>
    </row>
    <row r="7" spans="1:16" ht="15" customHeight="1" x14ac:dyDescent="0.25">
      <c r="A7" s="1"/>
      <c r="B7" s="29" t="s">
        <v>40</v>
      </c>
      <c r="C7" s="8" t="s">
        <v>161</v>
      </c>
      <c r="D7" s="28"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6" t="s">
        <v>2</v>
      </c>
      <c r="B9" s="22" t="s">
        <v>9</v>
      </c>
      <c r="C9" s="21" t="s">
        <v>3</v>
      </c>
      <c r="D9" s="21" t="s">
        <v>4</v>
      </c>
      <c r="E9" s="21" t="s">
        <v>5</v>
      </c>
      <c r="F9" s="65" t="s">
        <v>61</v>
      </c>
      <c r="G9" s="65" t="s">
        <v>59</v>
      </c>
      <c r="H9" s="65" t="s">
        <v>60</v>
      </c>
      <c r="I9" s="65" t="s">
        <v>121</v>
      </c>
      <c r="J9" s="22" t="s">
        <v>6</v>
      </c>
      <c r="K9" s="23" t="s">
        <v>7</v>
      </c>
    </row>
    <row r="10" spans="1:16" s="12" customFormat="1" ht="153.75" customHeight="1" x14ac:dyDescent="0.25">
      <c r="A10" s="13" t="s">
        <v>147</v>
      </c>
      <c r="B10" s="13" t="s">
        <v>162</v>
      </c>
      <c r="C10" s="24" t="str">
        <f>IF(OR(B10&lt;&gt;"",J10&lt;&gt;""),IF($G$4="Recurso",CONCATENATE($G$4," ",$G$5),$G$4),"")</f>
        <v>Cuaderno de Estudio</v>
      </c>
      <c r="D10" s="14" t="s">
        <v>158</v>
      </c>
      <c r="E10" s="14" t="s">
        <v>157</v>
      </c>
      <c r="F10" s="14" t="str">
        <f>IF(OR(B10&lt;&gt;"",J10&lt;&gt;""),CONCATENATE($C$7,"_",$A10,IF($G$4="Cuaderno de Estudio","_small",CONCATENATE(IF(I10="","","n"),IF(LEFT($G$5,1)="F",".jpg",".png")))),"")</f>
        <v>CN_09_09_CO_IMG1_small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CN_09_09_CO_IMG1_zoom</v>
      </c>
      <c r="I10" s="14" t="str">
        <f>IF(OR(B10&lt;&gt;"",J10&lt;&gt;""),IF($G$4="Recurso",IF(LEFT($G$5,1)="M",IF(VLOOKUP($G$5,'Definición técnica de imagenes'!$A$3:$G$17,6,FALSE)=0,"",VLOOKUP($G$5,'Definición técnica de imagenes'!$A$3:$G$17,6,FALSE)),IF($G$5="F1","","")),'Definición técnica de imagenes'!$F$16),"")</f>
        <v>800 x 600 px</v>
      </c>
      <c r="J10" s="14"/>
      <c r="K10" s="19"/>
    </row>
    <row r="11" spans="1:16" s="12" customFormat="1" ht="136.5" customHeight="1" x14ac:dyDescent="0.25">
      <c r="A11" s="13" t="s">
        <v>149</v>
      </c>
      <c r="B11" s="69" t="s">
        <v>163</v>
      </c>
      <c r="C11" s="24" t="str">
        <f t="shared" ref="C11:C53" si="0">IF(OR(B11&lt;&gt;"",J11&lt;&gt;""),IF($G$4="Recurso",CONCATENATE($G$4," ",$G$5),$G$4),"")</f>
        <v>Cuaderno de Estudio</v>
      </c>
      <c r="D11" s="14" t="s">
        <v>158</v>
      </c>
      <c r="E11" s="14" t="s">
        <v>157</v>
      </c>
      <c r="F11" s="14" t="str">
        <f t="shared" ref="F11:F53" si="1">IF(OR(B11&lt;&gt;"",J11&lt;&gt;""),CONCATENATE($C$7,"_",$A11,IF($G$4="Cuaderno de Estudio","_small",CONCATENATE(IF(I11="","","n"),IF(LEFT($G$5,1)="F",".jpg",".png")))),"")</f>
        <v>CN_09_09_CO_IMG2_small</v>
      </c>
      <c r="G11" s="14" t="str">
        <f>IF(F11&lt;&gt;"",IF($G$4="Recurso",IF(LEFT($G$5,1)="M",VLOOKUP($G$5,'Definición técnica de imagenes'!$A$3:$G$17,5,FALSE),IF($G$5="F1",'Definición técnica de imagenes'!$E$15,'Definición técnica de imagenes'!$F$13)),'Definición técnica de imagenes'!$E$16),"")</f>
        <v>526 x 370 px</v>
      </c>
      <c r="H11" s="14" t="str">
        <f t="shared" ref="H11:H53" si="2">IF(AND(I11&lt;&gt;"",I11&lt;&gt;0),IF(OR(B11&lt;&gt;"",J11&lt;&gt;""),CONCATENATE($C$7,"_",$A11,IF($G$4="Cuaderno de Estudio","_zoom",CONCATENATE("a",IF(LEFT($G$5,1)="F",".jpg",".png")))),""),"")</f>
        <v>CN_09_09_CO_IMG2_zoom</v>
      </c>
      <c r="I11" s="14" t="str">
        <f>IF(OR(B11&lt;&gt;"",J11&lt;&gt;""),IF($G$4="Recurso",IF(LEFT($G$5,1)="M",IF(VLOOKUP($G$5,'Definición técnica de imagenes'!$A$3:$G$17,6,FALSE)=0,"",VLOOKUP($G$5,'Definición técnica de imagenes'!$A$3:$G$17,6,FALSE)),IF($G$5="F1","","")),'Definición técnica de imagenes'!$F$16),"")</f>
        <v>800 x 600 px</v>
      </c>
      <c r="J11" s="19"/>
      <c r="K11" s="15"/>
    </row>
    <row r="12" spans="1:16" s="12" customFormat="1" ht="162" customHeight="1" x14ac:dyDescent="0.25">
      <c r="A12" s="13" t="s">
        <v>150</v>
      </c>
      <c r="B12" s="13" t="s">
        <v>164</v>
      </c>
      <c r="C12" s="24" t="str">
        <f t="shared" si="0"/>
        <v>Cuaderno de Estudio</v>
      </c>
      <c r="D12" s="14" t="s">
        <v>148</v>
      </c>
      <c r="E12" s="14" t="s">
        <v>157</v>
      </c>
      <c r="F12" s="14" t="str">
        <f t="shared" si="1"/>
        <v>CN_09_09_CO_IMG3_small</v>
      </c>
      <c r="G12" s="14" t="str">
        <f>IF(F12&lt;&gt;"",IF($G$4="Recurso",IF(LEFT($G$5,1)="M",VLOOKUP($G$5,'Definición técnica de imagenes'!$A$3:$G$17,5,FALSE),IF($G$5="F1",'Definición técnica de imagenes'!$E$15,'Definición técnica de imagenes'!$F$13)),'Definición técnica de imagenes'!$E$16),"")</f>
        <v>526 x 370 px</v>
      </c>
      <c r="H12" s="14" t="str">
        <f t="shared" si="2"/>
        <v>CN_09_09_CO_IMG3_zoom</v>
      </c>
      <c r="I12" s="14" t="str">
        <f>IF(OR(B12&lt;&gt;"",J12&lt;&gt;""),IF($G$4="Recurso",IF(LEFT($G$5,1)="M",IF(VLOOKUP($G$5,'Definición técnica de imagenes'!$A$3:$G$17,6,FALSE)=0,"",VLOOKUP($G$5,'Definición técnica de imagenes'!$A$3:$G$17,6,FALSE)),IF($G$5="F1","","")),'Definición técnica de imagenes'!$F$16),"")</f>
        <v>800 x 600 px</v>
      </c>
      <c r="J12" s="19"/>
      <c r="K12" s="19"/>
    </row>
    <row r="13" spans="1:16" s="12" customFormat="1" ht="150" customHeight="1" x14ac:dyDescent="0.25">
      <c r="A13" s="13" t="s">
        <v>151</v>
      </c>
      <c r="B13" s="13" t="s">
        <v>165</v>
      </c>
      <c r="C13" s="24" t="str">
        <f t="shared" si="0"/>
        <v>Cuaderno de Estudio</v>
      </c>
      <c r="D13" s="14" t="s">
        <v>158</v>
      </c>
      <c r="E13" s="14" t="s">
        <v>157</v>
      </c>
      <c r="F13" s="14" t="str">
        <f t="shared" si="1"/>
        <v>CN_09_09_CO_IMG4_small</v>
      </c>
      <c r="G13" s="14" t="str">
        <f>IF(F13&lt;&gt;"",IF($G$4="Recurso",IF(LEFT($G$5,1)="M",VLOOKUP($G$5,'Definición técnica de imagenes'!$A$3:$G$17,5,FALSE),IF($G$5="F1",'Definición técnica de imagenes'!$E$15,'Definición técnica de imagenes'!$F$13)),'Definición técnica de imagenes'!$E$16),"")</f>
        <v>526 x 370 px</v>
      </c>
      <c r="H13" s="14" t="str">
        <f t="shared" si="2"/>
        <v>CN_09_09_CO_IMG4_zoom</v>
      </c>
      <c r="I13" s="14" t="str">
        <f>IF(OR(B13&lt;&gt;"",J13&lt;&gt;""),IF($G$4="Recurso",IF(LEFT($G$5,1)="M",IF(VLOOKUP($G$5,'Definición técnica de imagenes'!$A$3:$G$17,6,FALSE)=0,"",VLOOKUP($G$5,'Definición técnica de imagenes'!$A$3:$G$17,6,FALSE)),IF($G$5="F1","","")),'Definición técnica de imagenes'!$F$16),"")</f>
        <v>800 x 600 px</v>
      </c>
      <c r="J13" s="19"/>
      <c r="K13" s="19"/>
    </row>
    <row r="14" spans="1:16" s="12" customFormat="1" ht="105.75" customHeight="1" x14ac:dyDescent="0.25">
      <c r="A14" s="13" t="s">
        <v>152</v>
      </c>
      <c r="B14" s="13" t="s">
        <v>166</v>
      </c>
      <c r="C14" s="24" t="str">
        <f t="shared" si="0"/>
        <v>Cuaderno de Estudio</v>
      </c>
      <c r="D14" s="14" t="s">
        <v>158</v>
      </c>
      <c r="E14" s="14" t="s">
        <v>157</v>
      </c>
      <c r="F14" s="14" t="str">
        <f t="shared" si="1"/>
        <v>CN_09_09_CO_IMG5_small</v>
      </c>
      <c r="G14" s="14" t="str">
        <f>IF(F14&lt;&gt;"",IF($G$4="Recurso",IF(LEFT($G$5,1)="M",VLOOKUP($G$5,'Definición técnica de imagenes'!$A$3:$G$17,5,FALSE),IF($G$5="F1",'Definición técnica de imagenes'!$E$15,'Definición técnica de imagenes'!$F$13)),'Definición técnica de imagenes'!$E$16),"")</f>
        <v>526 x 370 px</v>
      </c>
      <c r="H14" s="14" t="str">
        <f t="shared" si="2"/>
        <v>CN_09_09_CO_IMG5_zoom</v>
      </c>
      <c r="I14" s="14" t="str">
        <f>IF(OR(B14&lt;&gt;"",J14&lt;&gt;""),IF($G$4="Recurso",IF(LEFT($G$5,1)="M",IF(VLOOKUP($G$5,'Definición técnica de imagenes'!$A$3:$G$17,6,FALSE)=0,"",VLOOKUP($G$5,'Definición técnica de imagenes'!$A$3:$G$17,6,FALSE)),IF($G$5="F1","","")),'Definición técnica de imagenes'!$F$16),"")</f>
        <v>800 x 600 px</v>
      </c>
      <c r="J14" s="19"/>
      <c r="K14" s="19" t="s">
        <v>159</v>
      </c>
    </row>
    <row r="15" spans="1:16" s="12" customFormat="1" ht="117" customHeight="1" x14ac:dyDescent="0.25">
      <c r="A15" s="13" t="s">
        <v>153</v>
      </c>
      <c r="B15" s="13" t="s">
        <v>167</v>
      </c>
      <c r="C15" s="24" t="str">
        <f t="shared" si="0"/>
        <v>Cuaderno de Estudio</v>
      </c>
      <c r="D15" s="14" t="s">
        <v>158</v>
      </c>
      <c r="E15" s="14" t="s">
        <v>157</v>
      </c>
      <c r="F15" s="14" t="str">
        <f t="shared" si="1"/>
        <v>CN_09_09_CO_IMG6_small</v>
      </c>
      <c r="G15" s="14" t="str">
        <f>IF(F15&lt;&gt;"",IF($G$4="Recurso",IF(LEFT($G$5,1)="M",VLOOKUP($G$5,'Definición técnica de imagenes'!$A$3:$G$17,5,FALSE),IF($G$5="F1",'Definición técnica de imagenes'!$E$15,'Definición técnica de imagenes'!$F$13)),'Definición técnica de imagenes'!$E$16),"")</f>
        <v>526 x 370 px</v>
      </c>
      <c r="H15" s="14" t="str">
        <f t="shared" si="2"/>
        <v>CN_09_09_CO_IMG6_zoom</v>
      </c>
      <c r="I15" s="14" t="str">
        <f>IF(OR(B15&lt;&gt;"",J15&lt;&gt;""),IF($G$4="Recurso",IF(LEFT($G$5,1)="M",IF(VLOOKUP($G$5,'Definición técnica de imagenes'!$A$3:$G$17,6,FALSE)=0,"",VLOOKUP($G$5,'Definición técnica de imagenes'!$A$3:$G$17,6,FALSE)),IF($G$5="F1","","")),'Definición técnica de imagenes'!$F$16),"")</f>
        <v>800 x 600 px</v>
      </c>
      <c r="J15" s="20"/>
      <c r="K15" s="20"/>
    </row>
    <row r="16" spans="1:16" s="12" customFormat="1" ht="108.75" customHeight="1" x14ac:dyDescent="0.25">
      <c r="A16" s="13" t="s">
        <v>154</v>
      </c>
      <c r="B16" s="69" t="s">
        <v>168</v>
      </c>
      <c r="C16" s="24" t="str">
        <f t="shared" si="0"/>
        <v>Cuaderno de Estudio</v>
      </c>
      <c r="D16" s="14" t="s">
        <v>148</v>
      </c>
      <c r="E16" s="14" t="s">
        <v>157</v>
      </c>
      <c r="F16" s="14" t="str">
        <f t="shared" si="1"/>
        <v>CN_09_09_CO_IMG7_small</v>
      </c>
      <c r="G16" s="14" t="str">
        <f>IF(F16&lt;&gt;"",IF($G$4="Recurso",IF(LEFT($G$5,1)="M",VLOOKUP($G$5,'Definición técnica de imagenes'!$A$3:$G$17,5,FALSE),IF($G$5="F1",'Definición técnica de imagenes'!$E$15,'Definición técnica de imagenes'!$F$13)),'Definición técnica de imagenes'!$E$16),"")</f>
        <v>526 x 370 px</v>
      </c>
      <c r="H16" s="14" t="str">
        <f t="shared" si="2"/>
        <v>CN_09_09_CO_IMG7_zoom</v>
      </c>
      <c r="I16" s="14" t="str">
        <f>IF(OR(B16&lt;&gt;"",J16&lt;&gt;""),IF($G$4="Recurso",IF(LEFT($G$5,1)="M",IF(VLOOKUP($G$5,'Definición técnica de imagenes'!$A$3:$G$17,6,FALSE)=0,"",VLOOKUP($G$5,'Definición técnica de imagenes'!$A$3:$G$17,6,FALSE)),IF($G$5="F1","","")),'Definición técnica de imagenes'!$F$16),"")</f>
        <v>800 x 600 px</v>
      </c>
      <c r="J16" s="25"/>
      <c r="K16" s="70"/>
    </row>
    <row r="17" spans="1:11" s="12" customFormat="1" ht="132.75" customHeight="1" x14ac:dyDescent="0.25">
      <c r="A17" s="13" t="s">
        <v>155</v>
      </c>
      <c r="B17" s="102" t="s">
        <v>169</v>
      </c>
      <c r="C17" s="24" t="str">
        <f t="shared" si="0"/>
        <v>Cuaderno de Estudio</v>
      </c>
      <c r="D17" s="14" t="s">
        <v>148</v>
      </c>
      <c r="E17" s="14" t="s">
        <v>157</v>
      </c>
      <c r="F17" s="14" t="str">
        <f t="shared" si="1"/>
        <v>CN_09_09_CO_IMG8_small</v>
      </c>
      <c r="G17" s="14" t="str">
        <f>IF(F17&lt;&gt;"",IF($G$4="Recurso",IF(LEFT($G$5,1)="M",VLOOKUP($G$5,'Definición técnica de imagenes'!$A$3:$G$17,5,FALSE),IF($G$5="F1",'Definición técnica de imagenes'!$E$15,'Definición técnica de imagenes'!$F$13)),'Definición técnica de imagenes'!$E$16),"")</f>
        <v>526 x 370 px</v>
      </c>
      <c r="H17" s="14" t="str">
        <f t="shared" si="2"/>
        <v>CN_09_09_CO_IMG8_zoom</v>
      </c>
      <c r="I17" s="14" t="str">
        <f>IF(OR(B17&lt;&gt;"",J17&lt;&gt;""),IF($G$4="Recurso",IF(LEFT($G$5,1)="M",IF(VLOOKUP($G$5,'Definición técnica de imagenes'!$A$3:$G$17,6,FALSE)=0,"",VLOOKUP($G$5,'Definición técnica de imagenes'!$A$3:$G$17,6,FALSE)),IF($G$5="F1","","")),'Definición técnica de imagenes'!$F$16),"")</f>
        <v>800 x 600 px</v>
      </c>
      <c r="J17" s="20"/>
      <c r="K17" s="25"/>
    </row>
    <row r="18" spans="1:11" s="12" customFormat="1" ht="333.75" customHeight="1" x14ac:dyDescent="0.25">
      <c r="A18" s="13" t="s">
        <v>156</v>
      </c>
      <c r="B18" s="13" t="s">
        <v>170</v>
      </c>
      <c r="C18" s="24" t="str">
        <f t="shared" si="0"/>
        <v>Cuaderno de Estudio</v>
      </c>
      <c r="D18" s="14" t="s">
        <v>148</v>
      </c>
      <c r="E18" s="14" t="s">
        <v>157</v>
      </c>
      <c r="F18" s="14" t="str">
        <f t="shared" si="1"/>
        <v>CN_09_09_CO_IMG9_small</v>
      </c>
      <c r="G18" s="14" t="str">
        <f>IF(F18&lt;&gt;"",IF($G$4="Recurso",IF(LEFT($G$5,1)="M",VLOOKUP($G$5,'Definición técnica de imagenes'!$A$3:$G$17,5,FALSE),IF($G$5="F1",'Definición técnica de imagenes'!$E$15,'Definición técnica de imagenes'!$F$13)),'Definición técnica de imagenes'!$E$16),"")</f>
        <v>526 x 370 px</v>
      </c>
      <c r="H18" s="14" t="str">
        <f t="shared" si="2"/>
        <v>CN_09_09_CO_IMG9_zoom</v>
      </c>
      <c r="I18" s="14" t="str">
        <f>IF(OR(B18&lt;&gt;"",J18&lt;&gt;""),IF($G$4="Recurso",IF(LEFT($G$5,1)="M",IF(VLOOKUP($G$5,'Definición técnica de imagenes'!$A$3:$G$17,6,FALSE)=0,"",VLOOKUP($G$5,'Definición técnica de imagenes'!$A$3:$G$17,6,FALSE)),IF($G$5="F1","","")),'Definición técnica de imagenes'!$F$16),"")</f>
        <v>800 x 600 px</v>
      </c>
      <c r="J18" s="20"/>
      <c r="K18" s="70" t="s">
        <v>171</v>
      </c>
    </row>
    <row r="19" spans="1:11" s="12" customFormat="1" x14ac:dyDescent="0.25">
      <c r="A19" s="13" t="str">
        <f>IF(OR(B19&lt;&gt;"",J19&lt;&gt;""),CONCATENATE(LEFT(#REF!,3),IF(MID(#REF!,4,2)+1&lt;10,CONCATENATE("0",MID(#REF!,4,2)+1),MID(#REF!,4,2)+1)),"")</f>
        <v/>
      </c>
      <c r="B19" s="13"/>
      <c r="C19" s="24"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t="str">
        <f t="shared" ref="A20:A62" si="3">IF(OR(B20&lt;&gt;"",J20&lt;&gt;""),CONCATENATE(LEFT(A19,3),IF(MID(A19,4,2)+1&lt;10,CONCATENATE("0",MID(A19,4,2)+1),MID(A19,4,2)+1)),"")</f>
        <v/>
      </c>
      <c r="B20" s="13"/>
      <c r="C20" s="24"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t="str">
        <f t="shared" si="3"/>
        <v/>
      </c>
      <c r="B21" s="13"/>
      <c r="C21" s="24"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t="str">
        <f t="shared" si="3"/>
        <v/>
      </c>
      <c r="B22" s="13"/>
      <c r="C22" s="24"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t="str">
        <f t="shared" si="3"/>
        <v/>
      </c>
      <c r="B23" s="13"/>
      <c r="C23" s="24"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t="str">
        <f t="shared" si="3"/>
        <v/>
      </c>
      <c r="B24" s="13"/>
      <c r="C24" s="24"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13"/>
      <c r="C25" s="24"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t="str">
        <f t="shared" si="3"/>
        <v/>
      </c>
      <c r="B26" s="13"/>
      <c r="C26" s="24"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t="str">
        <f t="shared" si="3"/>
        <v/>
      </c>
      <c r="B27" s="13"/>
      <c r="C27" s="24"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t="str">
        <f t="shared" si="3"/>
        <v/>
      </c>
      <c r="B28" s="13"/>
      <c r="C28" s="24"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t="str">
        <f t="shared" si="3"/>
        <v/>
      </c>
      <c r="B29" s="13"/>
      <c r="C29" s="24"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t="str">
        <f t="shared" si="3"/>
        <v/>
      </c>
      <c r="B30" s="13"/>
      <c r="C30" s="24"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t="str">
        <f t="shared" si="3"/>
        <v/>
      </c>
      <c r="B31" s="13"/>
      <c r="C31" s="24"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t="str">
        <f t="shared" si="3"/>
        <v/>
      </c>
      <c r="B32" s="13"/>
      <c r="C32" s="24"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t="str">
        <f t="shared" si="3"/>
        <v/>
      </c>
      <c r="B33" s="13"/>
      <c r="C33" s="24"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t="str">
        <f t="shared" si="3"/>
        <v/>
      </c>
      <c r="B34" s="13"/>
      <c r="C34" s="24"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3"/>
        <v/>
      </c>
      <c r="B35" s="13"/>
      <c r="C35" s="24"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4"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4"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t="str">
        <f t="shared" si="3"/>
        <v/>
      </c>
      <c r="B38" s="13"/>
      <c r="C38" s="24"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3"/>
        <v/>
      </c>
      <c r="B39" s="13"/>
      <c r="C39" s="24"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4"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4"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4"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4"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4"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4"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4"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4"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4"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4"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4"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4"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4"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4"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4" t="str">
        <f t="shared" ref="C54:C87" si="4">IF(OR(B54&lt;&gt;"",J54&lt;&gt;""),IF($G$4="Recurso",CONCATENATE($G$4," ",$G$5),$G$4),"")</f>
        <v/>
      </c>
      <c r="D54" s="14"/>
      <c r="E54" s="14"/>
      <c r="F54" s="14" t="str">
        <f t="shared" ref="F54:F87" si="5">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87" si="6">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4" t="str">
        <f t="shared" si="4"/>
        <v/>
      </c>
      <c r="D55" s="14"/>
      <c r="E55" s="14"/>
      <c r="F55" s="14" t="str">
        <f t="shared" si="5"/>
        <v/>
      </c>
      <c r="G55" s="14" t="str">
        <f>IF(F55&lt;&gt;"",IF($G$4="Recurso",IF(LEFT($G$5,1)="M",VLOOKUP($G$5,'Definición técnica de imagenes'!$A$3:$G$17,5,FALSE),IF($G$5="F1",'Definición técnica de imagenes'!$E$15,'Definición técnica de imagenes'!$F$13)),'Definición técnica de imagenes'!$E$16),"")</f>
        <v/>
      </c>
      <c r="H55" s="14" t="str">
        <f t="shared" si="6"/>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4" t="str">
        <f t="shared" si="4"/>
        <v/>
      </c>
      <c r="D56" s="14"/>
      <c r="E56" s="14"/>
      <c r="F56" s="14" t="str">
        <f t="shared" si="5"/>
        <v/>
      </c>
      <c r="G56" s="14" t="str">
        <f>IF(F56&lt;&gt;"",IF($G$4="Recurso",IF(LEFT($G$5,1)="M",VLOOKUP($G$5,'Definición técnica de imagenes'!$A$3:$G$17,5,FALSE),IF($G$5="F1",'Definición técnica de imagenes'!$E$15,'Definición técnica de imagenes'!$F$13)),'Definición técnica de imagenes'!$E$16),"")</f>
        <v/>
      </c>
      <c r="H56" s="14" t="str">
        <f t="shared" si="6"/>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4" t="str">
        <f t="shared" si="4"/>
        <v/>
      </c>
      <c r="D57" s="14"/>
      <c r="E57" s="14"/>
      <c r="F57" s="14" t="str">
        <f t="shared" si="5"/>
        <v/>
      </c>
      <c r="G57" s="14" t="str">
        <f>IF(F57&lt;&gt;"",IF($G$4="Recurso",IF(LEFT($G$5,1)="M",VLOOKUP($G$5,'Definición técnica de imagenes'!$A$3:$G$17,5,FALSE),IF($G$5="F1",'Definición técnica de imagenes'!$E$15,'Definición técnica de imagenes'!$F$13)),'Definición técnica de imagenes'!$E$16),"")</f>
        <v/>
      </c>
      <c r="H57" s="14" t="str">
        <f t="shared" si="6"/>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4" t="str">
        <f t="shared" si="4"/>
        <v/>
      </c>
      <c r="D58" s="14"/>
      <c r="E58" s="14"/>
      <c r="F58" s="14" t="str">
        <f t="shared" si="5"/>
        <v/>
      </c>
      <c r="G58" s="14" t="str">
        <f>IF(F58&lt;&gt;"",IF($G$4="Recurso",IF(LEFT($G$5,1)="M",VLOOKUP($G$5,'Definición técnica de imagenes'!$A$3:$G$17,5,FALSE),IF($G$5="F1",'Definición técnica de imagenes'!$E$15,'Definición técnica de imagenes'!$F$13)),'Definición técnica de imagenes'!$E$16),"")</f>
        <v/>
      </c>
      <c r="H58" s="14" t="str">
        <f t="shared" si="6"/>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4" t="str">
        <f t="shared" si="4"/>
        <v/>
      </c>
      <c r="D59" s="14"/>
      <c r="E59" s="14"/>
      <c r="F59" s="14" t="str">
        <f t="shared" si="5"/>
        <v/>
      </c>
      <c r="G59" s="14" t="str">
        <f>IF(F59&lt;&gt;"",IF($G$4="Recurso",IF(LEFT($G$5,1)="M",VLOOKUP($G$5,'Definición técnica de imagenes'!$A$3:$G$17,5,FALSE),IF($G$5="F1",'Definición técnica de imagenes'!$E$15,'Definición técnica de imagenes'!$F$13)),'Definición técnica de imagenes'!$E$16),"")</f>
        <v/>
      </c>
      <c r="H59" s="14" t="str">
        <f t="shared" si="6"/>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4" t="str">
        <f t="shared" si="4"/>
        <v/>
      </c>
      <c r="D60" s="14"/>
      <c r="E60" s="14"/>
      <c r="F60" s="14" t="str">
        <f t="shared" si="5"/>
        <v/>
      </c>
      <c r="G60" s="14" t="str">
        <f>IF(F60&lt;&gt;"",IF($G$4="Recurso",IF(LEFT($G$5,1)="M",VLOOKUP($G$5,'Definición técnica de imagenes'!$A$3:$G$17,5,FALSE),IF($G$5="F1",'Definición técnica de imagenes'!$E$15,'Definición técnica de imagenes'!$F$13)),'Definición técnica de imagenes'!$E$16),"")</f>
        <v/>
      </c>
      <c r="H60" s="14" t="str">
        <f t="shared" si="6"/>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4" t="str">
        <f t="shared" si="4"/>
        <v/>
      </c>
      <c r="D61" s="14"/>
      <c r="E61" s="14"/>
      <c r="F61" s="14" t="str">
        <f t="shared" si="5"/>
        <v/>
      </c>
      <c r="G61" s="14" t="str">
        <f>IF(F61&lt;&gt;"",IF($G$4="Recurso",IF(LEFT($G$5,1)="M",VLOOKUP($G$5,'Definición técnica de imagenes'!$A$3:$G$17,5,FALSE),IF($G$5="F1",'Definición técnica de imagenes'!$E$15,'Definición técnica de imagenes'!$F$13)),'Definición técnica de imagenes'!$E$16),"")</f>
        <v/>
      </c>
      <c r="H61" s="14" t="str">
        <f t="shared" si="6"/>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4" t="str">
        <f t="shared" si="4"/>
        <v/>
      </c>
      <c r="D62" s="14"/>
      <c r="E62" s="14"/>
      <c r="F62" s="14" t="str">
        <f t="shared" si="5"/>
        <v/>
      </c>
      <c r="G62" s="14" t="str">
        <f>IF(F62&lt;&gt;"",IF($G$4="Recurso",IF(LEFT($G$5,1)="M",VLOOKUP($G$5,'Definición técnica de imagenes'!$A$3:$G$17,5,FALSE),IF($G$5="F1",'Definición técnica de imagenes'!$E$15,'Definición técnica de imagenes'!$F$13)),'Definición técnica de imagenes'!$E$16),"")</f>
        <v/>
      </c>
      <c r="H62" s="14" t="str">
        <f t="shared" si="6"/>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ref="A63:A87" si="7">IF(OR(B63&lt;&gt;"",J63&lt;&gt;""),CONCATENATE(LEFT(A62,3),IF(MID(A62,4,2)+1&lt;10,CONCATENATE("0",MID(A62,4,2)+1),MID(A62,4,2)+1)),"")</f>
        <v/>
      </c>
      <c r="B63" s="13"/>
      <c r="C63" s="24" t="str">
        <f t="shared" si="4"/>
        <v/>
      </c>
      <c r="D63" s="14"/>
      <c r="E63" s="14"/>
      <c r="F63" s="14" t="str">
        <f t="shared" si="5"/>
        <v/>
      </c>
      <c r="G63" s="14" t="str">
        <f>IF(F63&lt;&gt;"",IF($G$4="Recurso",IF(LEFT($G$5,1)="M",VLOOKUP($G$5,'Definición técnica de imagenes'!$A$3:$G$17,5,FALSE),IF($G$5="F1",'Definición técnica de imagenes'!$E$15,'Definición técnica de imagenes'!$F$13)),'Definición técnica de imagenes'!$E$16),"")</f>
        <v/>
      </c>
      <c r="H63" s="14" t="str">
        <f t="shared" si="6"/>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7"/>
        <v/>
      </c>
      <c r="B64" s="13"/>
      <c r="C64" s="24" t="str">
        <f t="shared" si="4"/>
        <v/>
      </c>
      <c r="D64" s="14"/>
      <c r="E64" s="14"/>
      <c r="F64" s="14" t="str">
        <f t="shared" si="5"/>
        <v/>
      </c>
      <c r="G64" s="14" t="str">
        <f>IF(F64&lt;&gt;"",IF($G$4="Recurso",IF(LEFT($G$5,1)="M",VLOOKUP($G$5,'Definición técnica de imagenes'!$A$3:$G$17,5,FALSE),IF($G$5="F1",'Definición técnica de imagenes'!$E$15,'Definición técnica de imagenes'!$F$13)),'Definición técnica de imagenes'!$E$16),"")</f>
        <v/>
      </c>
      <c r="H64" s="14" t="str">
        <f t="shared" si="6"/>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7"/>
        <v/>
      </c>
      <c r="B65" s="13"/>
      <c r="C65" s="24" t="str">
        <f t="shared" si="4"/>
        <v/>
      </c>
      <c r="D65" s="14"/>
      <c r="E65" s="14"/>
      <c r="F65" s="14" t="str">
        <f t="shared" si="5"/>
        <v/>
      </c>
      <c r="G65" s="14" t="str">
        <f>IF(F65&lt;&gt;"",IF($G$4="Recurso",IF(LEFT($G$5,1)="M",VLOOKUP($G$5,'Definición técnica de imagenes'!$A$3:$G$17,5,FALSE),IF($G$5="F1",'Definición técnica de imagenes'!$E$15,'Definición técnica de imagenes'!$F$13)),'Definición técnica de imagenes'!$E$16),"")</f>
        <v/>
      </c>
      <c r="H65" s="14" t="str">
        <f t="shared" si="6"/>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7"/>
        <v/>
      </c>
      <c r="B66" s="13"/>
      <c r="C66" s="24" t="str">
        <f t="shared" si="4"/>
        <v/>
      </c>
      <c r="D66" s="14"/>
      <c r="E66" s="14"/>
      <c r="F66" s="14" t="str">
        <f t="shared" si="5"/>
        <v/>
      </c>
      <c r="G66" s="14" t="str">
        <f>IF(F66&lt;&gt;"",IF($G$4="Recurso",IF(LEFT($G$5,1)="M",VLOOKUP($G$5,'Definición técnica de imagenes'!$A$3:$G$17,5,FALSE),IF($G$5="F1",'Definición técnica de imagenes'!$E$15,'Definición técnica de imagenes'!$F$13)),'Definición técnica de imagenes'!$E$16),"")</f>
        <v/>
      </c>
      <c r="H66" s="14" t="str">
        <f t="shared" si="6"/>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7"/>
        <v/>
      </c>
      <c r="B67" s="13"/>
      <c r="C67" s="24" t="str">
        <f t="shared" si="4"/>
        <v/>
      </c>
      <c r="D67" s="14"/>
      <c r="E67" s="14"/>
      <c r="F67" s="14" t="str">
        <f t="shared" si="5"/>
        <v/>
      </c>
      <c r="G67" s="14" t="str">
        <f>IF(F67&lt;&gt;"",IF($G$4="Recurso",IF(LEFT($G$5,1)="M",VLOOKUP($G$5,'Definición técnica de imagenes'!$A$3:$G$17,5,FALSE),IF($G$5="F1",'Definición técnica de imagenes'!$E$15,'Definición técnica de imagenes'!$F$13)),'Definición técnica de imagenes'!$E$16),"")</f>
        <v/>
      </c>
      <c r="H67" s="14" t="str">
        <f t="shared" si="6"/>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7"/>
        <v/>
      </c>
      <c r="B68" s="13"/>
      <c r="C68" s="24" t="str">
        <f t="shared" si="4"/>
        <v/>
      </c>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6"/>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7"/>
        <v/>
      </c>
      <c r="B69" s="13"/>
      <c r="C69" s="24" t="str">
        <f t="shared" si="4"/>
        <v/>
      </c>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6"/>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7"/>
        <v/>
      </c>
      <c r="B70" s="13"/>
      <c r="C70" s="24" t="str">
        <f t="shared" si="4"/>
        <v/>
      </c>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6"/>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7"/>
        <v/>
      </c>
      <c r="B71" s="13"/>
      <c r="C71" s="24" t="str">
        <f t="shared" si="4"/>
        <v/>
      </c>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7"/>
        <v/>
      </c>
      <c r="B72" s="13"/>
      <c r="C72" s="24" t="str">
        <f t="shared" si="4"/>
        <v/>
      </c>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7"/>
        <v/>
      </c>
      <c r="B73" s="13"/>
      <c r="C73" s="24" t="str">
        <f t="shared" si="4"/>
        <v/>
      </c>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7"/>
        <v/>
      </c>
      <c r="B74" s="13"/>
      <c r="C74" s="24" t="str">
        <f t="shared" si="4"/>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7"/>
        <v/>
      </c>
      <c r="B75" s="13"/>
      <c r="C75" s="24" t="str">
        <f t="shared" si="4"/>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7"/>
        <v/>
      </c>
      <c r="B76" s="13"/>
      <c r="C76" s="24"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7"/>
        <v/>
      </c>
      <c r="B77" s="13"/>
      <c r="C77" s="24"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7"/>
        <v/>
      </c>
      <c r="B78" s="13"/>
      <c r="C78" s="24"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7"/>
        <v/>
      </c>
      <c r="B79" s="13"/>
      <c r="C79" s="24"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7"/>
        <v/>
      </c>
      <c r="B80" s="13"/>
      <c r="C80" s="24"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7"/>
        <v/>
      </c>
      <c r="B81" s="13"/>
      <c r="C81" s="24"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7"/>
        <v/>
      </c>
      <c r="B82" s="13"/>
      <c r="C82" s="24"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7"/>
        <v/>
      </c>
      <c r="B83" s="13"/>
      <c r="C83" s="24"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7"/>
        <v/>
      </c>
      <c r="B84" s="13"/>
      <c r="C84" s="24"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4"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4"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4"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87">
      <formula1>"Vertical,Horizontal"</formula1>
    </dataValidation>
    <dataValidation type="list" allowBlank="1" showInputMessage="1" showErrorMessage="1" sqref="D10:D87">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7" customWidth="1"/>
    <col min="2" max="2" width="11" style="27"/>
    <col min="3" max="3" width="13.875" style="27" customWidth="1"/>
    <col min="4" max="4" width="11.375" style="27" customWidth="1"/>
    <col min="5" max="7" width="11" style="27"/>
    <col min="8" max="11" width="11" style="27" hidden="1" customWidth="1"/>
    <col min="12" max="16384" width="11" style="27"/>
  </cols>
  <sheetData>
    <row r="1" spans="1:11" ht="16.5" thickBot="1" x14ac:dyDescent="0.3">
      <c r="A1" s="86" t="s">
        <v>38</v>
      </c>
      <c r="B1" s="87"/>
      <c r="C1" s="87"/>
      <c r="D1" s="87"/>
      <c r="E1" s="87"/>
      <c r="F1" s="88"/>
    </row>
    <row r="2" spans="1:11" x14ac:dyDescent="0.25">
      <c r="A2" s="35" t="s">
        <v>42</v>
      </c>
      <c r="B2" s="36"/>
      <c r="C2" s="89" t="s">
        <v>13</v>
      </c>
      <c r="D2" s="90"/>
      <c r="E2" s="91"/>
      <c r="F2" s="37"/>
    </row>
    <row r="3" spans="1:11" ht="63" x14ac:dyDescent="0.25">
      <c r="A3" s="38" t="s">
        <v>43</v>
      </c>
      <c r="B3" s="36"/>
      <c r="C3" s="95" t="s">
        <v>14</v>
      </c>
      <c r="D3" s="96"/>
      <c r="E3" s="97"/>
      <c r="F3" s="37"/>
      <c r="H3" s="27" t="s">
        <v>18</v>
      </c>
      <c r="I3" s="27" t="s">
        <v>19</v>
      </c>
      <c r="J3" s="27" t="s">
        <v>20</v>
      </c>
      <c r="K3" s="27" t="s">
        <v>52</v>
      </c>
    </row>
    <row r="4" spans="1:11" ht="31.5" x14ac:dyDescent="0.25">
      <c r="A4" s="35" t="s">
        <v>44</v>
      </c>
      <c r="B4" s="36"/>
      <c r="C4" s="31" t="s">
        <v>15</v>
      </c>
      <c r="D4" s="30" t="s">
        <v>16</v>
      </c>
      <c r="E4" s="34" t="s">
        <v>17</v>
      </c>
      <c r="F4" s="37"/>
      <c r="H4" s="27" t="s">
        <v>21</v>
      </c>
      <c r="I4" s="27" t="s">
        <v>25</v>
      </c>
      <c r="J4" s="27">
        <v>1</v>
      </c>
      <c r="K4" s="27">
        <v>1</v>
      </c>
    </row>
    <row r="5" spans="1:11" ht="79.5" thickBot="1" x14ac:dyDescent="0.3">
      <c r="A5" s="38" t="s">
        <v>45</v>
      </c>
      <c r="B5" s="36"/>
      <c r="C5" s="33" t="s">
        <v>35</v>
      </c>
      <c r="D5" s="98" t="str">
        <f>CONCATENATE(H21,"_",I21,"_",J21,"_CO")</f>
        <v>LE_07_04_CO</v>
      </c>
      <c r="E5" s="99"/>
      <c r="F5" s="37"/>
      <c r="H5" s="27" t="s">
        <v>22</v>
      </c>
      <c r="I5" s="27" t="s">
        <v>26</v>
      </c>
      <c r="J5" s="27">
        <v>2</v>
      </c>
      <c r="K5" s="27">
        <v>2</v>
      </c>
    </row>
    <row r="6" spans="1:11" ht="32.25" thickBot="1" x14ac:dyDescent="0.3">
      <c r="A6" s="35" t="s">
        <v>10</v>
      </c>
      <c r="B6" s="36"/>
      <c r="C6" s="36"/>
      <c r="D6" s="36"/>
      <c r="E6" s="36"/>
      <c r="F6" s="37"/>
      <c r="H6" s="27" t="s">
        <v>23</v>
      </c>
      <c r="I6" s="27" t="s">
        <v>27</v>
      </c>
      <c r="J6" s="27">
        <v>3</v>
      </c>
      <c r="K6" s="27">
        <v>3</v>
      </c>
    </row>
    <row r="7" spans="1:11" ht="48" thickBot="1" x14ac:dyDescent="0.3">
      <c r="A7" s="38" t="s">
        <v>11</v>
      </c>
      <c r="B7" s="36"/>
      <c r="C7" s="67" t="s">
        <v>127</v>
      </c>
      <c r="D7" s="84" t="str">
        <f>CONCATENATE("SolicitudGrafica_",D5,".xls")</f>
        <v>SolicitudGrafica_LE_07_04_CO.xls</v>
      </c>
      <c r="E7" s="84"/>
      <c r="F7" s="85"/>
      <c r="H7" s="27" t="s">
        <v>24</v>
      </c>
      <c r="I7" s="27" t="s">
        <v>28</v>
      </c>
      <c r="J7" s="27">
        <v>4</v>
      </c>
      <c r="K7" s="27">
        <v>4</v>
      </c>
    </row>
    <row r="8" spans="1:11" ht="47.25" x14ac:dyDescent="0.25">
      <c r="A8" s="38" t="s">
        <v>53</v>
      </c>
      <c r="B8" s="36"/>
      <c r="C8" s="36"/>
      <c r="D8" s="36"/>
      <c r="E8" s="36"/>
      <c r="F8" s="37"/>
      <c r="I8" s="27" t="s">
        <v>29</v>
      </c>
      <c r="J8" s="27">
        <v>5</v>
      </c>
      <c r="K8" s="27">
        <v>5</v>
      </c>
    </row>
    <row r="9" spans="1:11" ht="47.25" x14ac:dyDescent="0.25">
      <c r="A9" s="38" t="s">
        <v>12</v>
      </c>
      <c r="B9" s="36"/>
      <c r="C9" s="36"/>
      <c r="D9" s="36"/>
      <c r="E9" s="36"/>
      <c r="F9" s="37"/>
      <c r="I9" s="27" t="s">
        <v>30</v>
      </c>
      <c r="J9" s="27">
        <v>6</v>
      </c>
      <c r="K9" s="27">
        <v>6</v>
      </c>
    </row>
    <row r="10" spans="1:11" ht="32.25" thickBot="1" x14ac:dyDescent="0.3">
      <c r="A10" s="39" t="s">
        <v>36</v>
      </c>
      <c r="B10" s="40"/>
      <c r="C10" s="40"/>
      <c r="D10" s="40"/>
      <c r="E10" s="40"/>
      <c r="F10" s="41"/>
      <c r="I10" s="27" t="s">
        <v>31</v>
      </c>
      <c r="J10" s="27">
        <v>7</v>
      </c>
      <c r="K10" s="27">
        <v>7</v>
      </c>
    </row>
    <row r="11" spans="1:11" x14ac:dyDescent="0.25">
      <c r="I11" s="27" t="s">
        <v>32</v>
      </c>
      <c r="J11" s="27">
        <v>8</v>
      </c>
      <c r="K11" s="27">
        <v>8</v>
      </c>
    </row>
    <row r="12" spans="1:11" ht="16.5" thickBot="1" x14ac:dyDescent="0.3">
      <c r="I12" s="27" t="s">
        <v>37</v>
      </c>
      <c r="J12" s="27">
        <v>9</v>
      </c>
      <c r="K12" s="27">
        <v>9</v>
      </c>
    </row>
    <row r="13" spans="1:11" x14ac:dyDescent="0.25">
      <c r="A13" s="86" t="s">
        <v>41</v>
      </c>
      <c r="B13" s="87"/>
      <c r="C13" s="87"/>
      <c r="D13" s="87"/>
      <c r="E13" s="87"/>
      <c r="F13" s="88"/>
      <c r="I13" s="27" t="s">
        <v>33</v>
      </c>
      <c r="J13" s="27">
        <v>10</v>
      </c>
      <c r="K13" s="27">
        <v>10</v>
      </c>
    </row>
    <row r="14" spans="1:11" ht="16.5" thickBot="1" x14ac:dyDescent="0.3">
      <c r="A14" s="38"/>
      <c r="B14" s="36"/>
      <c r="C14" s="36"/>
      <c r="D14" s="36"/>
      <c r="E14" s="36"/>
      <c r="F14" s="37"/>
      <c r="I14" s="27" t="s">
        <v>34</v>
      </c>
      <c r="J14" s="27">
        <v>11</v>
      </c>
      <c r="K14" s="27">
        <v>11</v>
      </c>
    </row>
    <row r="15" spans="1:11" x14ac:dyDescent="0.25">
      <c r="A15" s="35" t="s">
        <v>46</v>
      </c>
      <c r="B15" s="36"/>
      <c r="C15" s="89" t="s">
        <v>49</v>
      </c>
      <c r="D15" s="90"/>
      <c r="E15" s="90"/>
      <c r="F15" s="91"/>
      <c r="J15" s="27">
        <v>12</v>
      </c>
      <c r="K15" s="27">
        <v>12</v>
      </c>
    </row>
    <row r="16" spans="1:11" ht="67.150000000000006" customHeight="1" x14ac:dyDescent="0.25">
      <c r="A16" s="38" t="s">
        <v>47</v>
      </c>
      <c r="B16" s="36"/>
      <c r="C16" s="31" t="s">
        <v>15</v>
      </c>
      <c r="D16" s="30" t="s">
        <v>16</v>
      </c>
      <c r="E16" s="30" t="s">
        <v>17</v>
      </c>
      <c r="F16" s="32" t="s">
        <v>50</v>
      </c>
      <c r="J16" s="27">
        <v>13</v>
      </c>
      <c r="K16" s="27">
        <v>13</v>
      </c>
    </row>
    <row r="17" spans="1:11" ht="32.1" customHeight="1" thickBot="1" x14ac:dyDescent="0.3">
      <c r="A17" s="35" t="s">
        <v>44</v>
      </c>
      <c r="B17" s="36"/>
      <c r="C17" s="33" t="s">
        <v>35</v>
      </c>
      <c r="D17" s="92" t="str">
        <f>CONCATENATE(H21,"_",I21,"_",J21,"_",K45)</f>
        <v>LE_07_04_REC10</v>
      </c>
      <c r="E17" s="93"/>
      <c r="F17" s="94"/>
      <c r="J17" s="27">
        <v>14</v>
      </c>
      <c r="K17" s="27">
        <v>14</v>
      </c>
    </row>
    <row r="18" spans="1:11" ht="79.5" thickBot="1" x14ac:dyDescent="0.3">
      <c r="A18" s="38" t="s">
        <v>48</v>
      </c>
      <c r="B18" s="36"/>
      <c r="C18" s="67" t="s">
        <v>128</v>
      </c>
      <c r="D18" s="84" t="str">
        <f>CONCATENATE("SolicitudGrafica_",D17,".xls")</f>
        <v>SolicitudGrafica_LE_07_04_REC10.xls</v>
      </c>
      <c r="E18" s="84"/>
      <c r="F18" s="85"/>
      <c r="J18" s="27">
        <v>15</v>
      </c>
      <c r="K18" s="27">
        <v>15</v>
      </c>
    </row>
    <row r="19" spans="1:11" x14ac:dyDescent="0.25">
      <c r="A19" s="35" t="s">
        <v>10</v>
      </c>
      <c r="B19" s="36"/>
      <c r="C19" s="36"/>
      <c r="D19" s="36"/>
      <c r="E19" s="36"/>
      <c r="F19" s="37"/>
      <c r="H19" s="27">
        <v>3</v>
      </c>
      <c r="J19" s="27">
        <v>16</v>
      </c>
      <c r="K19" s="27">
        <v>16</v>
      </c>
    </row>
    <row r="20" spans="1:11" ht="63.75" thickBot="1" x14ac:dyDescent="0.3">
      <c r="A20" s="39" t="s">
        <v>51</v>
      </c>
      <c r="B20" s="40"/>
      <c r="C20" s="40"/>
      <c r="D20" s="40"/>
      <c r="E20" s="40"/>
      <c r="F20" s="41"/>
      <c r="H20" s="27">
        <v>4</v>
      </c>
      <c r="I20" s="27">
        <v>5</v>
      </c>
      <c r="J20" s="27">
        <v>4</v>
      </c>
      <c r="K20" s="27">
        <v>17</v>
      </c>
    </row>
    <row r="21" spans="1:11" x14ac:dyDescent="0.25">
      <c r="H21" s="27" t="str">
        <f>IF(INDEX(H4:H7,H20)=H4,"MA",IF(INDEX(H4:H7,H20)=H5,"CN",IF(INDEX(H4:H7,H20)=H6,"CS",IF(INDEX(H4:H7,H20)=H7,"LE"))))</f>
        <v>LE</v>
      </c>
      <c r="I21" s="27" t="str">
        <f>CONCATENATE(IF((I20+2)&lt;10,"0",""),I20+2)</f>
        <v>07</v>
      </c>
      <c r="J21" s="27" t="str">
        <f>CONCATENATE(IF(J20&lt;10,"0",""),J20)</f>
        <v>04</v>
      </c>
      <c r="K21" s="27">
        <v>18</v>
      </c>
    </row>
    <row r="22" spans="1:11" x14ac:dyDescent="0.25">
      <c r="K22" s="27">
        <v>19</v>
      </c>
    </row>
    <row r="23" spans="1:11" x14ac:dyDescent="0.25">
      <c r="K23" s="27">
        <v>20</v>
      </c>
    </row>
    <row r="24" spans="1:11" x14ac:dyDescent="0.25">
      <c r="K24" s="27">
        <v>21</v>
      </c>
    </row>
    <row r="25" spans="1:11" x14ac:dyDescent="0.25">
      <c r="K25" s="27">
        <v>22</v>
      </c>
    </row>
    <row r="26" spans="1:11" x14ac:dyDescent="0.25">
      <c r="K26" s="27">
        <v>23</v>
      </c>
    </row>
    <row r="27" spans="1:11" x14ac:dyDescent="0.25">
      <c r="K27" s="27">
        <v>24</v>
      </c>
    </row>
    <row r="28" spans="1:11" x14ac:dyDescent="0.25">
      <c r="K28" s="27">
        <v>25</v>
      </c>
    </row>
    <row r="29" spans="1:11" x14ac:dyDescent="0.25">
      <c r="K29" s="27">
        <v>26</v>
      </c>
    </row>
    <row r="30" spans="1:11" x14ac:dyDescent="0.25">
      <c r="K30" s="27">
        <v>27</v>
      </c>
    </row>
    <row r="31" spans="1:11" x14ac:dyDescent="0.25">
      <c r="K31" s="27">
        <v>28</v>
      </c>
    </row>
    <row r="32" spans="1:11" x14ac:dyDescent="0.25">
      <c r="K32" s="27">
        <v>29</v>
      </c>
    </row>
    <row r="33" spans="11:11" x14ac:dyDescent="0.25">
      <c r="K33" s="27">
        <v>30</v>
      </c>
    </row>
    <row r="34" spans="11:11" x14ac:dyDescent="0.25">
      <c r="K34" s="27">
        <v>31</v>
      </c>
    </row>
    <row r="35" spans="11:11" x14ac:dyDescent="0.25">
      <c r="K35" s="27">
        <v>32</v>
      </c>
    </row>
    <row r="36" spans="11:11" x14ac:dyDescent="0.25">
      <c r="K36" s="27">
        <v>33</v>
      </c>
    </row>
    <row r="37" spans="11:11" x14ac:dyDescent="0.25">
      <c r="K37" s="27">
        <v>34</v>
      </c>
    </row>
    <row r="38" spans="11:11" x14ac:dyDescent="0.25">
      <c r="K38" s="27">
        <v>35</v>
      </c>
    </row>
    <row r="39" spans="11:11" x14ac:dyDescent="0.25">
      <c r="K39" s="27">
        <v>36</v>
      </c>
    </row>
    <row r="40" spans="11:11" x14ac:dyDescent="0.25">
      <c r="K40" s="27">
        <v>37</v>
      </c>
    </row>
    <row r="41" spans="11:11" x14ac:dyDescent="0.25">
      <c r="K41" s="27">
        <v>38</v>
      </c>
    </row>
    <row r="42" spans="11:11" x14ac:dyDescent="0.25">
      <c r="K42" s="27">
        <v>39</v>
      </c>
    </row>
    <row r="43" spans="11:11" x14ac:dyDescent="0.25">
      <c r="K43" s="27">
        <v>40</v>
      </c>
    </row>
    <row r="44" spans="11:11" x14ac:dyDescent="0.25">
      <c r="K44" s="27">
        <v>1</v>
      </c>
    </row>
    <row r="45" spans="11:11" x14ac:dyDescent="0.25">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7" customWidth="1"/>
    <col min="2" max="2" width="22.25" style="27" customWidth="1"/>
    <col min="3" max="3" width="17.375" style="27" customWidth="1"/>
    <col min="4" max="4" width="10.875" style="27"/>
    <col min="5" max="5" width="11.75" style="27" customWidth="1"/>
    <col min="6" max="6" width="12.75" style="27" customWidth="1"/>
    <col min="7" max="7" width="11" style="27" customWidth="1"/>
    <col min="8" max="8" width="24.5" style="27" customWidth="1"/>
    <col min="9" max="9" width="22.25" style="27" customWidth="1"/>
    <col min="10" max="10" width="20.75" style="27" customWidth="1"/>
    <col min="11" max="11" width="44.5" style="27" customWidth="1"/>
    <col min="12" max="16384" width="10.875" style="27"/>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6" t="s">
        <v>65</v>
      </c>
      <c r="I2" s="46" t="s">
        <v>66</v>
      </c>
      <c r="J2" s="46" t="s">
        <v>67</v>
      </c>
    </row>
    <row r="3" spans="1:11" s="48" customFormat="1" x14ac:dyDescent="0.25">
      <c r="A3" s="47" t="s">
        <v>69</v>
      </c>
      <c r="B3" s="47" t="s">
        <v>70</v>
      </c>
      <c r="C3" s="47" t="s">
        <v>71</v>
      </c>
      <c r="D3" s="47" t="s">
        <v>72</v>
      </c>
      <c r="E3" s="47" t="s">
        <v>73</v>
      </c>
      <c r="F3" s="47"/>
      <c r="G3" s="47"/>
      <c r="H3" s="47" t="s">
        <v>130</v>
      </c>
      <c r="I3" s="47"/>
      <c r="J3" s="47"/>
    </row>
    <row r="4" spans="1:11" s="48" customFormat="1" x14ac:dyDescent="0.25">
      <c r="A4" s="49" t="s">
        <v>57</v>
      </c>
      <c r="B4" s="49" t="s">
        <v>74</v>
      </c>
      <c r="C4" s="49" t="s">
        <v>71</v>
      </c>
      <c r="D4" s="49" t="s">
        <v>72</v>
      </c>
      <c r="E4" s="49" t="s">
        <v>75</v>
      </c>
      <c r="F4" s="49" t="s">
        <v>76</v>
      </c>
      <c r="G4" s="49"/>
      <c r="H4" s="49" t="s">
        <v>131</v>
      </c>
      <c r="I4" s="49" t="s">
        <v>133</v>
      </c>
      <c r="J4" s="49"/>
    </row>
    <row r="5" spans="1:11" s="48" customFormat="1" x14ac:dyDescent="0.25">
      <c r="A5" s="50" t="s">
        <v>77</v>
      </c>
      <c r="B5" s="49" t="s">
        <v>78</v>
      </c>
      <c r="C5" s="49" t="s">
        <v>71</v>
      </c>
      <c r="D5" s="49" t="s">
        <v>72</v>
      </c>
      <c r="E5" s="49" t="s">
        <v>75</v>
      </c>
      <c r="F5" s="49" t="s">
        <v>76</v>
      </c>
      <c r="G5" s="51"/>
      <c r="H5" s="49" t="s">
        <v>131</v>
      </c>
      <c r="I5" s="49" t="s">
        <v>133</v>
      </c>
      <c r="J5" s="51"/>
    </row>
    <row r="6" spans="1:11" s="48" customFormat="1" x14ac:dyDescent="0.25">
      <c r="A6" s="49" t="s">
        <v>58</v>
      </c>
      <c r="B6" s="49" t="s">
        <v>79</v>
      </c>
      <c r="C6" s="49" t="s">
        <v>71</v>
      </c>
      <c r="D6" s="49" t="s">
        <v>72</v>
      </c>
      <c r="E6" s="49" t="s">
        <v>75</v>
      </c>
      <c r="F6" s="49" t="s">
        <v>76</v>
      </c>
      <c r="G6" s="49" t="s">
        <v>73</v>
      </c>
      <c r="H6" s="49" t="s">
        <v>131</v>
      </c>
      <c r="I6" s="49" t="s">
        <v>133</v>
      </c>
      <c r="J6" s="49" t="s">
        <v>134</v>
      </c>
    </row>
    <row r="7" spans="1:11" s="48" customFormat="1" ht="25.5" x14ac:dyDescent="0.25">
      <c r="A7" s="49" t="s">
        <v>80</v>
      </c>
      <c r="B7" s="49" t="s">
        <v>81</v>
      </c>
      <c r="C7" s="49" t="s">
        <v>71</v>
      </c>
      <c r="D7" s="49" t="s">
        <v>72</v>
      </c>
      <c r="E7" s="49" t="s">
        <v>75</v>
      </c>
      <c r="F7" s="49" t="s">
        <v>76</v>
      </c>
      <c r="G7" s="49"/>
      <c r="H7" s="49" t="s">
        <v>131</v>
      </c>
      <c r="I7" s="49" t="s">
        <v>133</v>
      </c>
      <c r="J7" s="49"/>
    </row>
    <row r="8" spans="1:11" s="48" customFormat="1" ht="25.5" x14ac:dyDescent="0.25">
      <c r="A8" s="49" t="s">
        <v>82</v>
      </c>
      <c r="B8" s="49" t="s">
        <v>83</v>
      </c>
      <c r="C8" s="49" t="s">
        <v>71</v>
      </c>
      <c r="D8" s="49" t="s">
        <v>72</v>
      </c>
      <c r="E8" s="49" t="s">
        <v>75</v>
      </c>
      <c r="F8" s="49" t="s">
        <v>76</v>
      </c>
      <c r="G8" s="49"/>
      <c r="H8" s="49" t="s">
        <v>131</v>
      </c>
      <c r="I8" s="49" t="s">
        <v>133</v>
      </c>
      <c r="J8" s="49"/>
    </row>
    <row r="9" spans="1:11" s="48" customFormat="1" x14ac:dyDescent="0.25">
      <c r="A9" s="49" t="s">
        <v>84</v>
      </c>
      <c r="B9" s="49" t="s">
        <v>85</v>
      </c>
      <c r="C9" s="49" t="s">
        <v>71</v>
      </c>
      <c r="D9" s="49" t="s">
        <v>72</v>
      </c>
      <c r="E9" s="49" t="s">
        <v>75</v>
      </c>
      <c r="F9" s="49" t="s">
        <v>76</v>
      </c>
      <c r="G9" s="49"/>
      <c r="H9" s="49" t="s">
        <v>131</v>
      </c>
      <c r="I9" s="49" t="s">
        <v>133</v>
      </c>
      <c r="J9" s="49"/>
    </row>
    <row r="10" spans="1:11" s="48" customFormat="1" x14ac:dyDescent="0.25">
      <c r="A10" s="49" t="s">
        <v>86</v>
      </c>
      <c r="B10" s="49" t="s">
        <v>87</v>
      </c>
      <c r="C10" s="49" t="s">
        <v>71</v>
      </c>
      <c r="D10" s="49" t="s">
        <v>72</v>
      </c>
      <c r="E10" s="49" t="s">
        <v>88</v>
      </c>
      <c r="F10" s="49"/>
      <c r="G10" s="49"/>
      <c r="H10" s="49" t="s">
        <v>130</v>
      </c>
      <c r="I10" s="49" t="s">
        <v>133</v>
      </c>
      <c r="J10" s="49"/>
    </row>
    <row r="11" spans="1:11" s="48" customFormat="1" ht="25.5" x14ac:dyDescent="0.25">
      <c r="A11" s="49" t="s">
        <v>89</v>
      </c>
      <c r="B11" s="49" t="s">
        <v>90</v>
      </c>
      <c r="C11" s="49" t="s">
        <v>71</v>
      </c>
      <c r="D11" s="49" t="s">
        <v>72</v>
      </c>
      <c r="E11" s="49" t="s">
        <v>75</v>
      </c>
      <c r="F11" s="49" t="s">
        <v>76</v>
      </c>
      <c r="G11" s="49"/>
      <c r="H11" s="49" t="s">
        <v>131</v>
      </c>
      <c r="I11" s="49" t="s">
        <v>133</v>
      </c>
      <c r="J11" s="49"/>
    </row>
    <row r="12" spans="1:11" s="48" customFormat="1" x14ac:dyDescent="0.25">
      <c r="A12" s="49" t="s">
        <v>91</v>
      </c>
      <c r="B12" s="49" t="s">
        <v>92</v>
      </c>
      <c r="C12" s="49" t="s">
        <v>71</v>
      </c>
      <c r="D12" s="49" t="s">
        <v>72</v>
      </c>
      <c r="E12" s="49" t="s">
        <v>75</v>
      </c>
      <c r="F12" s="49" t="s">
        <v>76</v>
      </c>
      <c r="G12" s="49"/>
      <c r="H12" s="49" t="s">
        <v>131</v>
      </c>
      <c r="I12" s="49" t="s">
        <v>133</v>
      </c>
      <c r="J12" s="49"/>
    </row>
    <row r="13" spans="1:11" ht="63" x14ac:dyDescent="0.25">
      <c r="A13" s="52" t="s">
        <v>93</v>
      </c>
      <c r="B13" s="52" t="s">
        <v>94</v>
      </c>
      <c r="C13" s="49" t="s">
        <v>71</v>
      </c>
      <c r="D13" s="53" t="s">
        <v>95</v>
      </c>
      <c r="E13" s="53"/>
      <c r="F13" s="54" t="s">
        <v>125</v>
      </c>
      <c r="G13" s="52"/>
      <c r="H13" s="49"/>
      <c r="I13" s="49" t="s">
        <v>130</v>
      </c>
      <c r="J13" s="52"/>
      <c r="K13" s="27" t="s">
        <v>96</v>
      </c>
    </row>
    <row r="14" spans="1:11" x14ac:dyDescent="0.25">
      <c r="A14" s="52" t="s">
        <v>97</v>
      </c>
      <c r="B14" s="52" t="s">
        <v>98</v>
      </c>
      <c r="C14" s="49" t="s">
        <v>71</v>
      </c>
      <c r="D14" s="53" t="s">
        <v>72</v>
      </c>
      <c r="E14" s="53"/>
      <c r="F14" s="54" t="s">
        <v>126</v>
      </c>
      <c r="G14" s="52"/>
      <c r="H14" s="49"/>
      <c r="I14" s="49" t="s">
        <v>130</v>
      </c>
      <c r="J14" s="52"/>
    </row>
    <row r="15" spans="1:11" ht="31.5" x14ac:dyDescent="0.25">
      <c r="A15" s="52" t="s">
        <v>99</v>
      </c>
      <c r="B15" s="52" t="s">
        <v>100</v>
      </c>
      <c r="C15" s="49" t="s">
        <v>101</v>
      </c>
      <c r="D15" s="52" t="s">
        <v>95</v>
      </c>
      <c r="E15" s="52" t="s">
        <v>124</v>
      </c>
      <c r="F15" s="52"/>
      <c r="G15" s="52"/>
      <c r="H15" s="49" t="s">
        <v>130</v>
      </c>
      <c r="I15" s="52"/>
      <c r="J15" s="52"/>
      <c r="K15" s="27" t="s">
        <v>102</v>
      </c>
    </row>
    <row r="16" spans="1:11" ht="94.5" x14ac:dyDescent="0.25">
      <c r="A16" s="54" t="s">
        <v>103</v>
      </c>
      <c r="B16" s="54"/>
      <c r="C16" s="50" t="s">
        <v>101</v>
      </c>
      <c r="D16" s="54" t="s">
        <v>104</v>
      </c>
      <c r="E16" s="53" t="s">
        <v>122</v>
      </c>
      <c r="F16" s="53" t="s">
        <v>123</v>
      </c>
      <c r="G16" s="53"/>
      <c r="H16" s="54" t="s">
        <v>132</v>
      </c>
      <c r="I16" s="54" t="s">
        <v>135</v>
      </c>
      <c r="J16" s="53"/>
      <c r="K16" s="55" t="s">
        <v>105</v>
      </c>
    </row>
    <row r="17" spans="1:11" ht="25.5" x14ac:dyDescent="0.25">
      <c r="A17" s="49" t="s">
        <v>106</v>
      </c>
      <c r="B17" s="49"/>
      <c r="C17" s="49" t="s">
        <v>71</v>
      </c>
      <c r="D17" s="49" t="s">
        <v>72</v>
      </c>
      <c r="E17" s="49" t="s">
        <v>107</v>
      </c>
      <c r="F17" s="49" t="s">
        <v>108</v>
      </c>
      <c r="G17" s="49"/>
      <c r="H17" s="56" t="s">
        <v>109</v>
      </c>
      <c r="I17" s="56" t="s">
        <v>110</v>
      </c>
      <c r="J17" s="49"/>
      <c r="K17" s="57" t="s">
        <v>111</v>
      </c>
    </row>
    <row r="20" spans="1:11" x14ac:dyDescent="0.25">
      <c r="A20" s="58" t="s">
        <v>112</v>
      </c>
    </row>
    <row r="21" spans="1:11" x14ac:dyDescent="0.25">
      <c r="A21" s="59" t="s">
        <v>113</v>
      </c>
      <c r="B21" s="60" t="s">
        <v>136</v>
      </c>
      <c r="C21" s="61" t="s">
        <v>22</v>
      </c>
      <c r="D21" s="60"/>
      <c r="E21" s="60"/>
    </row>
    <row r="22" spans="1:11" x14ac:dyDescent="0.25">
      <c r="A22" s="62" t="s">
        <v>114</v>
      </c>
      <c r="B22" s="68" t="s">
        <v>137</v>
      </c>
      <c r="C22" s="64" t="s">
        <v>138</v>
      </c>
      <c r="D22" s="63"/>
      <c r="E22" s="63"/>
    </row>
    <row r="23" spans="1:11" x14ac:dyDescent="0.25">
      <c r="A23" s="62" t="s">
        <v>115</v>
      </c>
      <c r="B23" s="68" t="s">
        <v>139</v>
      </c>
      <c r="C23" s="64" t="s">
        <v>140</v>
      </c>
      <c r="D23" s="63"/>
      <c r="E23" s="63"/>
    </row>
    <row r="24" spans="1:11" ht="31.5" x14ac:dyDescent="0.25">
      <c r="A24" s="62" t="s">
        <v>116</v>
      </c>
      <c r="B24" s="63" t="s">
        <v>141</v>
      </c>
      <c r="C24" s="64" t="s">
        <v>144</v>
      </c>
      <c r="D24" s="63"/>
      <c r="E24" s="63"/>
    </row>
    <row r="25" spans="1:11" x14ac:dyDescent="0.25">
      <c r="A25" s="62" t="s">
        <v>117</v>
      </c>
      <c r="B25" s="63" t="s">
        <v>142</v>
      </c>
      <c r="C25" s="64" t="s">
        <v>143</v>
      </c>
      <c r="D25" s="63"/>
      <c r="E25" s="63"/>
    </row>
    <row r="26" spans="1:11" ht="63" x14ac:dyDescent="0.25">
      <c r="A26" s="62" t="s">
        <v>118</v>
      </c>
      <c r="B26" s="63" t="s">
        <v>119</v>
      </c>
      <c r="C26" s="64" t="s">
        <v>120</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2015-06-25T20:51:42Z</dcterms:modified>
</cp:coreProperties>
</file>