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0\guion09\"/>
    </mc:Choice>
  </mc:AlternateContent>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_xlnm._FilterDatabase" localSheetId="0" hidden="1">'Solicitud gráfica'!$A$9:$P$92</definedName>
  </definedNames>
  <calcPr calcId="152511" concurrentCalc="0"/>
</workbook>
</file>

<file path=xl/calcChain.xml><?xml version="1.0" encoding="utf-8"?>
<calcChain xmlns="http://schemas.openxmlformats.org/spreadsheetml/2006/main">
  <c r="C11" i="1" l="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10" i="1"/>
  <c r="C10" i="1"/>
  <c r="F5" i="1"/>
  <c r="I21" i="2"/>
  <c r="K45" i="2"/>
  <c r="H21" i="2"/>
  <c r="J21" i="2"/>
  <c r="D17" i="2"/>
  <c r="D5" i="2"/>
  <c r="G10" i="1"/>
</calcChain>
</file>

<file path=xl/sharedStrings.xml><?xml version="1.0" encoding="utf-8"?>
<sst xmlns="http://schemas.openxmlformats.org/spreadsheetml/2006/main" count="281" uniqueCount="182">
  <si>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</si>
  <si>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</si>
  <si>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</si>
  <si>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</si>
  <si>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</si>
  <si>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</si>
  <si>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</si>
  <si>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</si>
  <si>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</si>
  <si>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</si>
  <si>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</si>
  <si>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</si>
  <si>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</si>
  <si>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</si>
  <si>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</si>
  <si>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</si>
  <si>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</si>
  <si>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</si>
  <si>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</si>
  <si>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</si>
  <si>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</si>
  <si>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</si>
  <si>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</si>
  <si>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</si>
  <si>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</si>
  <si>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</si>
  <si>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</si>
  <si>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</si>
  <si>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</si>
  <si>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</si>
  <si>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</si>
  <si>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</si>
  <si>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</si>
  <si>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</si>
  <si>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</si>
  <si>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</si>
  <si>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</si>
  <si>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</si>
  <si>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</si>
  <si>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</si>
  <si>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</si>
  <si>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</si>
  <si>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</si>
  <si>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</si>
  <si>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</si>
  <si>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</si>
  <si>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</si>
  <si>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</si>
  <si>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</si>
  <si>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</si>
  <si>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</si>
  <si>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</si>
  <si>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</si>
  <si>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</si>
  <si>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</si>
  <si>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</si>
  <si>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</si>
  <si>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</si>
  <si>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</si>
  <si>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</si>
  <si>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</si>
  <si>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</si>
  <si>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</si>
  <si>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</si>
  <si>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</si>
  <si>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</si>
  <si>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</si>
  <si>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</si>
  <si>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</si>
  <si>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</si>
  <si>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</si>
  <si>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</si>
  <si>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</si>
  <si>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</si>
  <si>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</si>
  <si>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</si>
  <si>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</si>
  <si>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</si>
  <si>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</si>
  <si>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</si>
  <si>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</si>
  <si>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</si>
  <si>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</si>
  <si>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</si>
  <si>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</si>
  <si>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</si>
  <si>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</si>
  <si>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</si>
  <si>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</si>
  <si>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</si>
  <si>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</si>
  <si>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</si>
  <si>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</si>
  <si>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</si>
  <si>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</si>
  <si>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</si>
  <si>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</si>
  <si>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</si>
  <si>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</si>
  <si>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</si>
  <si>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</si>
  <si>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</si>
  <si>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</si>
  <si>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</si>
  <si>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</si>
  <si>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</si>
  <si>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</si>
  <si>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</si>
  <si>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</si>
  <si>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</si>
  <si>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</si>
  <si>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</si>
  <si>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</si>
  <si>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</si>
  <si>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</si>
  <si>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</si>
  <si>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</si>
  <si>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</si>
  <si>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</si>
  <si>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</si>
  <si>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</si>
  <si>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</si>
  <si>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</si>
  <si>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</si>
  <si>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</si>
  <si>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</si>
  <si>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</si>
  <si>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</si>
  <si>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</si>
  <si>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</si>
  <si>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</si>
  <si>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</si>
  <si>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</si>
  <si>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</si>
  <si>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</si>
  <si>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</si>
  <si>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</si>
  <si>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</si>
  <si>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</si>
  <si>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</si>
  <si>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</si>
  <si>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</si>
  <si>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</si>
  <si>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</si>
  <si>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</si>
  <si>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Lyz Marcela Bernal Gómez</t>
  </si>
  <si>
    <t>Cuaderno de Estudio</t>
  </si>
  <si>
    <t>IMG1</t>
  </si>
  <si>
    <t>Ilustración</t>
  </si>
  <si>
    <t>IMG10</t>
  </si>
  <si>
    <t>IMG11</t>
  </si>
  <si>
    <t>IMG12</t>
  </si>
  <si>
    <t>IMG13</t>
  </si>
  <si>
    <t>IMG14</t>
  </si>
  <si>
    <t>Horizontal</t>
  </si>
  <si>
    <t>Fotografía</t>
  </si>
  <si>
    <t>Ver descripción y observación</t>
  </si>
  <si>
    <t>La materia y la energía</t>
  </si>
  <si>
    <t>CN_10_09_CO</t>
  </si>
  <si>
    <t>Código Shutterstock 207761548</t>
  </si>
  <si>
    <t xml:space="preserve">Código Shutterstock 139537097. Ver obsevaciones y descripciones </t>
  </si>
  <si>
    <t xml:space="preserve">Se solicita por favor cambiar de inglés a español los textos que aparecen en la imagen: -Solid por Sólido
-liquid por Líquido
- Gas por gaseoso
-Deposition por Sublimación
-Sublimation por Sublimación regresiva 
-Freezing por Solidificación 
-Melting por Fusión
_Evaporation por Vaporización
-Condensation por Condensación Eliminar lo que se encuentra en el cuadro rojo 
</t>
  </si>
  <si>
    <t>Se solicita realizar ilustración de esquema igual a la imagen guía. Los colores se dejan según criterio de la diseñadora de acuerdo a maqueta.</t>
  </si>
  <si>
    <t>Se solicita realizar ilustración de gráfico igual a la imagen guía. Los colores se dejan según criterio de la diseñadora de acuerdo a maqueta.</t>
  </si>
  <si>
    <t>4º ESO/Fisica-quimica/ Las reacciones químicas / ¿Qué es reacción química?</t>
  </si>
  <si>
    <t>Código Shutterstock 255801601</t>
  </si>
  <si>
    <t>Código Shutterstock 94579318</t>
  </si>
  <si>
    <t>Código Shutterstock 192603359</t>
  </si>
  <si>
    <t>http://hispanicasaber.planetasaber.com/encyclopedia/default.asp?idpack=11&amp;idpil=001EQH01&amp;ruta=Buscador</t>
  </si>
  <si>
    <t>Código Shutterstock 131105219</t>
  </si>
  <si>
    <t>Código Shutterstock 252763060</t>
  </si>
  <si>
    <t>Código Shutterstock 281121041</t>
  </si>
  <si>
    <t xml:space="preserve">Se solicita por favor realizar ilustración similar a la imagen guía. Por favor implementar imágenes que correspondan a termómetros reales </t>
  </si>
  <si>
    <t>Se solicita realizar ilustración de esquema igual a la imagen guía. Los colores y formas a utilizar se dejan según criterio de la diseñadora de acuerdo a maqueta.</t>
  </si>
  <si>
    <t>IMG02</t>
  </si>
  <si>
    <t>IMG03</t>
  </si>
  <si>
    <t>IMG04</t>
  </si>
  <si>
    <t>IMG05</t>
  </si>
  <si>
    <t>IMG06</t>
  </si>
  <si>
    <t>IMG07</t>
  </si>
  <si>
    <t>IMG08</t>
  </si>
  <si>
    <t>IMG09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</si>
</sst>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0" fillId="0" borderId="5" xfId="0" applyBorder="1"/>
    <xf numFmtId="0" fontId="6"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jpeg"/><Relationship Id="rId3" Type="http://schemas.openxmlformats.org/officeDocument/2006/relationships/image" Target="../media/image4.jpeg"/><Relationship Id="rId7" Type="http://schemas.openxmlformats.org/officeDocument/2006/relationships/image" Target="../media/image8.jpeg"/><Relationship Id="rId12" Type="http://schemas.openxmlformats.org/officeDocument/2006/relationships/image" Target="../media/image13.gif"/><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jpeg"/><Relationship Id="rId11" Type="http://schemas.openxmlformats.org/officeDocument/2006/relationships/image" Target="../media/image12.jpeg"/><Relationship Id="rId5" Type="http://schemas.openxmlformats.org/officeDocument/2006/relationships/image" Target="../media/image6.jpeg"/><Relationship Id="rId10" Type="http://schemas.openxmlformats.org/officeDocument/2006/relationships/image" Target="../media/image11.jpeg"/><Relationship Id="rId4" Type="http://schemas.openxmlformats.org/officeDocument/2006/relationships/image" Target="../media/image5.jpeg"/><Relationship Id="rId9" Type="http://schemas.openxmlformats.org/officeDocument/2006/relationships/image" Target="../media/image10.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857250</xdr:colOff>
      <xdr:row>10</xdr:row>
      <xdr:rowOff>222250</xdr:rowOff>
    </xdr:from>
    <xdr:to>
      <xdr:col>9</xdr:col>
      <xdr:colOff>3915833</xdr:colOff>
      <xdr:row>10</xdr:row>
      <xdr:rowOff>2487083</xdr:rowOff>
    </xdr:to>
    <xdr:pic>
      <xdr:nvPicPr>
        <xdr:cNvPr id="40" name="Imagen 39"/>
        <xdr:cNvPicPr/>
      </xdr:nvPicPr>
      <xdr:blipFill rotWithShape="1">
        <a:blip xmlns:r="http://schemas.openxmlformats.org/officeDocument/2006/relationships" r:embed="rId1"/>
        <a:srcRect l="21894" t="23244" r="26171" b="13363"/>
        <a:stretch/>
      </xdr:blipFill>
      <xdr:spPr bwMode="auto">
        <a:xfrm>
          <a:off x="15509875" y="3873500"/>
          <a:ext cx="3058583" cy="226483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130968</xdr:colOff>
      <xdr:row>11</xdr:row>
      <xdr:rowOff>190500</xdr:rowOff>
    </xdr:from>
    <xdr:to>
      <xdr:col>9</xdr:col>
      <xdr:colOff>5072061</xdr:colOff>
      <xdr:row>11</xdr:row>
      <xdr:rowOff>3333750</xdr:rowOff>
    </xdr:to>
    <xdr:pic>
      <xdr:nvPicPr>
        <xdr:cNvPr id="56" name="Imagen 55"/>
        <xdr:cNvPicPr/>
      </xdr:nvPicPr>
      <xdr:blipFill rotWithShape="1">
        <a:blip xmlns:r="http://schemas.openxmlformats.org/officeDocument/2006/relationships" r:embed="rId2"/>
        <a:srcRect l="25454" t="28901" r="40184" b="27358"/>
        <a:stretch/>
      </xdr:blipFill>
      <xdr:spPr bwMode="auto">
        <a:xfrm>
          <a:off x="14775656" y="33182719"/>
          <a:ext cx="4941093" cy="3143250"/>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9</xdr:col>
          <xdr:colOff>190500</xdr:colOff>
          <xdr:row>12</xdr:row>
          <xdr:rowOff>19050</xdr:rowOff>
        </xdr:from>
        <xdr:to>
          <xdr:col>9</xdr:col>
          <xdr:colOff>4438650</xdr:colOff>
          <xdr:row>12</xdr:row>
          <xdr:rowOff>3095625</xdr:rowOff>
        </xdr:to>
        <xdr:sp macro="" textlink="">
          <xdr:nvSpPr>
            <xdr:cNvPr id="3134" name="Object 62" hidden="1">
              <a:extLst>
                <a:ext uri="{63B3BB69-23CF-44E3-9099-C40C66FF867C}">
                  <a14:compatExt spid="_x0000_s313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762000</xdr:colOff>
      <xdr:row>13</xdr:row>
      <xdr:rowOff>392906</xdr:rowOff>
    </xdr:from>
    <xdr:to>
      <xdr:col>9</xdr:col>
      <xdr:colOff>4107656</xdr:colOff>
      <xdr:row>13</xdr:row>
      <xdr:rowOff>2226467</xdr:rowOff>
    </xdr:to>
    <xdr:pic>
      <xdr:nvPicPr>
        <xdr:cNvPr id="59" name="Imagen 58" descr="http://profesores.aulaplaneta.com/DNNPlayerPackages/Package14770/InfoGuion/cuadernoestudio/images_xml/FQ_10_12_img0_zoom.jp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406688" y="40195500"/>
          <a:ext cx="3345656" cy="1833561"/>
        </a:xfrm>
        <a:prstGeom prst="rect">
          <a:avLst/>
        </a:prstGeom>
        <a:noFill/>
        <a:ln>
          <a:noFill/>
        </a:ln>
      </xdr:spPr>
    </xdr:pic>
    <xdr:clientData/>
  </xdr:twoCellAnchor>
  <xdr:twoCellAnchor editAs="oneCell">
    <xdr:from>
      <xdr:col>9</xdr:col>
      <xdr:colOff>642937</xdr:colOff>
      <xdr:row>14</xdr:row>
      <xdr:rowOff>95250</xdr:rowOff>
    </xdr:from>
    <xdr:to>
      <xdr:col>9</xdr:col>
      <xdr:colOff>3500437</xdr:colOff>
      <xdr:row>14</xdr:row>
      <xdr:rowOff>2127250</xdr:rowOff>
    </xdr:to>
    <xdr:pic>
      <xdr:nvPicPr>
        <xdr:cNvPr id="60" name="Imagen 59" descr="piece of aluminum on periodic table of elements"/>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87625" y="42660094"/>
          <a:ext cx="2857500" cy="2032000"/>
        </a:xfrm>
        <a:prstGeom prst="rect">
          <a:avLst/>
        </a:prstGeom>
        <a:noFill/>
        <a:ln>
          <a:noFill/>
        </a:ln>
      </xdr:spPr>
    </xdr:pic>
    <xdr:clientData/>
  </xdr:twoCellAnchor>
  <xdr:twoCellAnchor editAs="oneCell">
    <xdr:from>
      <xdr:col>9</xdr:col>
      <xdr:colOff>1619250</xdr:colOff>
      <xdr:row>15</xdr:row>
      <xdr:rowOff>214313</xdr:rowOff>
    </xdr:from>
    <xdr:to>
      <xdr:col>9</xdr:col>
      <xdr:colOff>3585845</xdr:colOff>
      <xdr:row>15</xdr:row>
      <xdr:rowOff>2948623</xdr:rowOff>
    </xdr:to>
    <xdr:pic>
      <xdr:nvPicPr>
        <xdr:cNvPr id="61" name="Imagen 60" descr="salt 02"/>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263938" y="45231844"/>
          <a:ext cx="1966595" cy="2734310"/>
        </a:xfrm>
        <a:prstGeom prst="rect">
          <a:avLst/>
        </a:prstGeom>
        <a:noFill/>
        <a:ln>
          <a:noFill/>
        </a:ln>
      </xdr:spPr>
    </xdr:pic>
    <xdr:clientData/>
  </xdr:twoCellAnchor>
  <xdr:twoCellAnchor editAs="oneCell">
    <xdr:from>
      <xdr:col>9</xdr:col>
      <xdr:colOff>297656</xdr:colOff>
      <xdr:row>16</xdr:row>
      <xdr:rowOff>35719</xdr:rowOff>
    </xdr:from>
    <xdr:to>
      <xdr:col>9</xdr:col>
      <xdr:colOff>3745706</xdr:colOff>
      <xdr:row>16</xdr:row>
      <xdr:rowOff>2640489</xdr:rowOff>
    </xdr:to>
    <xdr:pic>
      <xdr:nvPicPr>
        <xdr:cNvPr id="62" name="Imagen 61" descr="http://thumb1.shutterstock.com/display_pic_with_logo/238252/138017690/stock-photo-side-view-of-bowl-with-creamy-mayonnaise-138017690.jp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942344" y="48220313"/>
          <a:ext cx="3448050" cy="2604770"/>
        </a:xfrm>
        <a:prstGeom prst="rect">
          <a:avLst/>
        </a:prstGeom>
        <a:noFill/>
        <a:ln>
          <a:noFill/>
        </a:ln>
      </xdr:spPr>
    </xdr:pic>
    <xdr:clientData/>
  </xdr:twoCellAnchor>
  <xdr:twoCellAnchor editAs="oneCell">
    <xdr:from>
      <xdr:col>9</xdr:col>
      <xdr:colOff>190500</xdr:colOff>
      <xdr:row>17</xdr:row>
      <xdr:rowOff>54428</xdr:rowOff>
    </xdr:from>
    <xdr:to>
      <xdr:col>9</xdr:col>
      <xdr:colOff>4819650</xdr:colOff>
      <xdr:row>17</xdr:row>
      <xdr:rowOff>4374333</xdr:rowOff>
    </xdr:to>
    <xdr:pic>
      <xdr:nvPicPr>
        <xdr:cNvPr id="63" name="Imagen 62" descr="C:\Users\Viviana\Desktop\DSC04077.JPG"/>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872607" y="51230892"/>
          <a:ext cx="4629150" cy="4319905"/>
        </a:xfrm>
        <a:prstGeom prst="rect">
          <a:avLst/>
        </a:prstGeom>
        <a:noFill/>
        <a:ln>
          <a:noFill/>
        </a:ln>
      </xdr:spPr>
    </xdr:pic>
    <xdr:clientData/>
  </xdr:twoCellAnchor>
  <xdr:twoCellAnchor editAs="oneCell">
    <xdr:from>
      <xdr:col>9</xdr:col>
      <xdr:colOff>285750</xdr:colOff>
      <xdr:row>18</xdr:row>
      <xdr:rowOff>108856</xdr:rowOff>
    </xdr:from>
    <xdr:to>
      <xdr:col>9</xdr:col>
      <xdr:colOff>4463143</xdr:colOff>
      <xdr:row>18</xdr:row>
      <xdr:rowOff>2381249</xdr:rowOff>
    </xdr:to>
    <xdr:pic>
      <xdr:nvPicPr>
        <xdr:cNvPr id="64" name="Imagen 63"/>
        <xdr:cNvPicPr/>
      </xdr:nvPicPr>
      <xdr:blipFill rotWithShape="1">
        <a:blip xmlns:r="http://schemas.openxmlformats.org/officeDocument/2006/relationships" r:embed="rId8"/>
        <a:srcRect l="27617" t="16049" r="27459" b="33187"/>
        <a:stretch/>
      </xdr:blipFill>
      <xdr:spPr bwMode="auto">
        <a:xfrm>
          <a:off x="14967857" y="55721249"/>
          <a:ext cx="4177393" cy="227239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272142</xdr:colOff>
      <xdr:row>19</xdr:row>
      <xdr:rowOff>54428</xdr:rowOff>
    </xdr:from>
    <xdr:to>
      <xdr:col>9</xdr:col>
      <xdr:colOff>3047999</xdr:colOff>
      <xdr:row>19</xdr:row>
      <xdr:rowOff>2109107</xdr:rowOff>
    </xdr:to>
    <xdr:pic>
      <xdr:nvPicPr>
        <xdr:cNvPr id="65" name="Imagen 64" descr="Two windmills located in Castilla la Mancha in Spain"/>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954249" y="58197749"/>
          <a:ext cx="2775857" cy="2054679"/>
        </a:xfrm>
        <a:prstGeom prst="rect">
          <a:avLst/>
        </a:prstGeom>
        <a:noFill/>
        <a:ln>
          <a:noFill/>
        </a:ln>
      </xdr:spPr>
    </xdr:pic>
    <xdr:clientData/>
  </xdr:twoCellAnchor>
  <xdr:twoCellAnchor editAs="oneCell">
    <xdr:from>
      <xdr:col>9</xdr:col>
      <xdr:colOff>639536</xdr:colOff>
      <xdr:row>20</xdr:row>
      <xdr:rowOff>190500</xdr:rowOff>
    </xdr:from>
    <xdr:to>
      <xdr:col>9</xdr:col>
      <xdr:colOff>3029041</xdr:colOff>
      <xdr:row>20</xdr:row>
      <xdr:rowOff>1890395</xdr:rowOff>
    </xdr:to>
    <xdr:pic>
      <xdr:nvPicPr>
        <xdr:cNvPr id="66" name="Imagen 65" descr="Close up Modern Solar Panel Technology, Acquiring Energy from the Sun, with Blue Sky Background"/>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321643" y="60864750"/>
          <a:ext cx="2389505" cy="1699895"/>
        </a:xfrm>
        <a:prstGeom prst="rect">
          <a:avLst/>
        </a:prstGeom>
        <a:noFill/>
        <a:ln>
          <a:noFill/>
        </a:ln>
      </xdr:spPr>
    </xdr:pic>
    <xdr:clientData/>
  </xdr:twoCellAnchor>
  <xdr:twoCellAnchor editAs="oneCell">
    <xdr:from>
      <xdr:col>9</xdr:col>
      <xdr:colOff>816429</xdr:colOff>
      <xdr:row>21</xdr:row>
      <xdr:rowOff>95250</xdr:rowOff>
    </xdr:from>
    <xdr:to>
      <xdr:col>9</xdr:col>
      <xdr:colOff>3966664</xdr:colOff>
      <xdr:row>21</xdr:row>
      <xdr:rowOff>2336165</xdr:rowOff>
    </xdr:to>
    <xdr:pic>
      <xdr:nvPicPr>
        <xdr:cNvPr id="67" name="Imagen 66" descr="Empty Hot Charcoal Barbecue Grill With Bright Flame On The Black Background"/>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498536" y="63300429"/>
          <a:ext cx="3150235" cy="2240915"/>
        </a:xfrm>
        <a:prstGeom prst="rect">
          <a:avLst/>
        </a:prstGeom>
        <a:noFill/>
        <a:ln>
          <a:noFill/>
        </a:ln>
      </xdr:spPr>
    </xdr:pic>
    <xdr:clientData/>
  </xdr:twoCellAnchor>
  <xdr:twoCellAnchor editAs="oneCell">
    <xdr:from>
      <xdr:col>9</xdr:col>
      <xdr:colOff>394606</xdr:colOff>
      <xdr:row>22</xdr:row>
      <xdr:rowOff>40822</xdr:rowOff>
    </xdr:from>
    <xdr:to>
      <xdr:col>9</xdr:col>
      <xdr:colOff>4830535</xdr:colOff>
      <xdr:row>22</xdr:row>
      <xdr:rowOff>3850822</xdr:rowOff>
    </xdr:to>
    <xdr:pic>
      <xdr:nvPicPr>
        <xdr:cNvPr id="68" name="Imagen 67" descr="http://teleformacion.edu.aytolacoruna.es/FISICA/document/fisicaInteractiva/Calor/imagenes/Escala_Temp.gif"/>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5047231" y="21456197"/>
          <a:ext cx="4435929" cy="3810000"/>
        </a:xfrm>
        <a:prstGeom prst="rect">
          <a:avLst/>
        </a:prstGeom>
        <a:noFill/>
        <a:ln>
          <a:noFill/>
        </a:ln>
      </xdr:spPr>
    </xdr:pic>
    <xdr:clientData/>
  </xdr:twoCellAnchor>
  <xdr:twoCellAnchor editAs="oneCell">
    <xdr:from>
      <xdr:col>9</xdr:col>
      <xdr:colOff>777875</xdr:colOff>
      <xdr:row>9</xdr:row>
      <xdr:rowOff>79374</xdr:rowOff>
    </xdr:from>
    <xdr:to>
      <xdr:col>9</xdr:col>
      <xdr:colOff>3413125</xdr:colOff>
      <xdr:row>9</xdr:row>
      <xdr:rowOff>1612899</xdr:rowOff>
    </xdr:to>
    <xdr:pic>
      <xdr:nvPicPr>
        <xdr:cNvPr id="28" name="Imagen 27" descr="http://thumb1.shutterstock.com/display_pic_with_logo/960055/207761548/stock-photo-a-closeup-view-of-a-bunch-of-shiny-straight-blonde-hair-in-a-wavy-curved-style-with-a-section-207761548.jpg"/>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5430500" y="2047874"/>
          <a:ext cx="2635250" cy="15335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92"/>
  <sheetViews>
    <sheetView showGridLines="0" tabSelected="1" topLeftCell="D1" zoomScale="60" zoomScaleNormal="60" zoomScalePageLayoutView="140" workbookViewId="0">
      <pane ySplit="9" topLeftCell="A23" activePane="bottomLeft" state="frozen"/>
      <selection pane="bottomLeft" activeCell="D23" sqref="D23"/>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66.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76" t="s">
        <v>22</v>
      </c>
      <c r="D2" s="77"/>
      <c r="F2" s="69" t="s">
        <v>0</v>
      </c>
      <c r="G2" s="70"/>
      <c r="H2" s="43"/>
      <c r="I2" s="43"/>
      <c r="J2" s="16"/>
    </row>
    <row r="3" spans="1:16" ht="15.75" x14ac:dyDescent="0.25">
      <c r="A3" s="1"/>
      <c r="B3" s="4" t="s">
        <v>8</v>
      </c>
      <c r="C3" s="78">
        <v>10</v>
      </c>
      <c r="D3" s="79"/>
      <c r="F3" s="71"/>
      <c r="G3" s="72"/>
      <c r="H3" s="43"/>
      <c r="I3" s="43"/>
      <c r="J3" s="16"/>
    </row>
    <row r="4" spans="1:16" ht="16.5" x14ac:dyDescent="0.3">
      <c r="A4" s="1"/>
      <c r="B4" s="4" t="s">
        <v>54</v>
      </c>
      <c r="C4" s="78" t="s">
        <v>157</v>
      </c>
      <c r="D4" s="79"/>
      <c r="E4" s="5"/>
      <c r="F4" s="42" t="s">
        <v>55</v>
      </c>
      <c r="G4" s="41" t="s">
        <v>146</v>
      </c>
      <c r="H4" s="43"/>
      <c r="I4" s="43"/>
      <c r="J4" s="16"/>
      <c r="K4" s="16"/>
    </row>
    <row r="5" spans="1:16" ht="16.5" thickBot="1" x14ac:dyDescent="0.3">
      <c r="A5" s="1"/>
      <c r="B5" s="6" t="s">
        <v>1</v>
      </c>
      <c r="C5" s="80" t="s">
        <v>145</v>
      </c>
      <c r="D5" s="81"/>
      <c r="E5" s="5"/>
      <c r="F5" s="40" t="str">
        <f>IF(G4="Recurso","Motor del recurso","")</f>
        <v/>
      </c>
      <c r="G5" s="40"/>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158</v>
      </c>
      <c r="D7" s="26" t="s">
        <v>39</v>
      </c>
      <c r="F7" s="1"/>
      <c r="G7" s="1"/>
      <c r="H7" s="1"/>
      <c r="I7" s="1"/>
      <c r="J7" s="16"/>
      <c r="K7" s="16"/>
    </row>
    <row r="8" spans="1:16" s="9" customFormat="1" ht="16.5" thickBot="1" x14ac:dyDescent="0.3">
      <c r="A8" s="10"/>
      <c r="B8" s="10"/>
      <c r="C8" s="10"/>
      <c r="D8" s="11"/>
      <c r="E8" s="11"/>
      <c r="F8" s="73" t="s">
        <v>62</v>
      </c>
      <c r="G8" s="74"/>
      <c r="H8" s="74"/>
      <c r="I8" s="75"/>
      <c r="J8" s="18"/>
      <c r="K8" s="12"/>
      <c r="L8" s="2"/>
      <c r="M8" s="2"/>
      <c r="N8" s="2"/>
      <c r="O8" s="2"/>
      <c r="P8" s="2"/>
    </row>
    <row r="9" spans="1:16" ht="26.25" thickBot="1" x14ac:dyDescent="0.3">
      <c r="A9" s="24" t="s">
        <v>2</v>
      </c>
      <c r="B9" s="21" t="s">
        <v>9</v>
      </c>
      <c r="C9" s="20" t="s">
        <v>3</v>
      </c>
      <c r="D9" s="20" t="s">
        <v>4</v>
      </c>
      <c r="E9" s="20" t="s">
        <v>5</v>
      </c>
      <c r="F9" s="63" t="s">
        <v>61</v>
      </c>
      <c r="G9" s="63" t="s">
        <v>59</v>
      </c>
      <c r="H9" s="63" t="s">
        <v>60</v>
      </c>
      <c r="I9" s="63" t="s">
        <v>121</v>
      </c>
      <c r="J9" s="21" t="s">
        <v>6</v>
      </c>
      <c r="K9" s="22" t="s">
        <v>7</v>
      </c>
    </row>
    <row r="10" spans="1:16" s="12" customFormat="1" ht="132.75" customHeight="1" x14ac:dyDescent="0.25">
      <c r="A10" s="13" t="s">
        <v>147</v>
      </c>
      <c r="B10" s="13" t="s">
        <v>159</v>
      </c>
      <c r="C10" s="23" t="str">
        <f>IF(OR(B10&lt;&gt;"",J10&lt;&gt;""),IF($G$4="Recurso",CONCATENATE($G$4," ",$G$5),$G$4),"")</f>
        <v>Cuaderno de Estudio</v>
      </c>
      <c r="D10" s="14" t="s">
        <v>155</v>
      </c>
      <c r="E10" s="14" t="s">
        <v>154</v>
      </c>
      <c r="F10" s="14" t="str">
        <f>IF(OR(B10&lt;&gt;"",J10&lt;&gt;""),CONCATENATE($C$7,"_",$A10,IF($G$4="Cuaderno de Estudio","_small",CONCATENATE(IF(I10="","","n"),IF(LEFT($G$5,1)="F",".jpg",".png")))),"")</f>
        <v>CN_10_09_CO_IMG1_small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CN_10_09_CO_IMG1_zoom</v>
      </c>
      <c r="I10" s="14" t="str">
        <f>IF(OR(B10&lt;&gt;"",J10&lt;&gt;""),IF($G$4="Recurso",IF(LEFT($G$5,1)="M",IF(VLOOKUP($G$5,'Definición técnica de imagenes'!$A$3:$G$17,6,FALSE)=0,"",VLOOKUP($G$5,'Definición técnica de imagenes'!$A$3:$G$17,6,FALSE)),IF($G$5="F1","","")),'Definición técnica de imagenes'!$F$16),"")</f>
        <v>800 x 600 px</v>
      </c>
      <c r="J10" s="14"/>
      <c r="K10" s="19"/>
    </row>
    <row r="11" spans="1:16" s="12" customFormat="1" ht="227.25" customHeight="1" x14ac:dyDescent="0.25">
      <c r="A11" s="13" t="s">
        <v>174</v>
      </c>
      <c r="B11" s="13" t="s">
        <v>160</v>
      </c>
      <c r="C11" s="23" t="str">
        <f t="shared" ref="C11:C58" si="0">IF(OR(B11&lt;&gt;"",J11&lt;&gt;""),IF($G$4="Recurso",CONCATENATE($G$4," ",$G$5),$G$4),"")</f>
        <v>Cuaderno de Estudio</v>
      </c>
      <c r="D11" s="14" t="s">
        <v>148</v>
      </c>
      <c r="E11" s="14" t="s">
        <v>154</v>
      </c>
      <c r="F11" s="14" t="str">
        <f t="shared" ref="F11:F58" si="1">IF(OR(B11&lt;&gt;"",J11&lt;&gt;""),CONCATENATE($C$7,"_",$A11,IF($G$4="Cuaderno de Estudio","_small",CONCATENATE(IF(I11="","","n"),IF(LEFT($G$5,1)="F",".jpg",".png")))),"")</f>
        <v>CN_10_09_CO_IMG02_small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58" si="2">IF(AND(I11&lt;&gt;"",I11&lt;&gt;0),IF(OR(B11&lt;&gt;"",J11&lt;&gt;""),CONCATENATE($C$7,"_",$A11,IF($G$4="Cuaderno de Estudio","_zoom",CONCATENATE("a",IF(LEFT($G$5,1)="F",".jpg",".png")))),""),"")</f>
        <v>CN_10_09_CO_IMG02_zoom</v>
      </c>
      <c r="I11" s="14" t="str">
        <f>IF(OR(B11&lt;&gt;"",J11&lt;&gt;""),IF($G$4="Recurso",IF(LEFT($G$5,1)="M",IF(VLOOKUP($G$5,'Definición técnica de imagenes'!$A$3:$G$17,6,FALSE)=0,"",VLOOKUP($G$5,'Definición técnica de imagenes'!$A$3:$G$17,6,FALSE)),IF($G$5="F1","","")),'Definición técnica de imagenes'!$F$16),"")</f>
        <v>800 x 600 px</v>
      </c>
      <c r="J11" s="14"/>
      <c r="K11" s="15" t="s">
        <v>161</v>
      </c>
    </row>
    <row r="12" spans="1:16" s="12" customFormat="1" ht="285.75" customHeight="1" x14ac:dyDescent="0.25">
      <c r="A12" s="13" t="s">
        <v>175</v>
      </c>
      <c r="B12" s="13" t="s">
        <v>156</v>
      </c>
      <c r="C12" s="23" t="str">
        <f t="shared" si="0"/>
        <v>Cuaderno de Estudio</v>
      </c>
      <c r="D12" s="14" t="s">
        <v>148</v>
      </c>
      <c r="E12" s="14" t="s">
        <v>154</v>
      </c>
      <c r="F12" s="14" t="str">
        <f t="shared" si="1"/>
        <v>CN_10_09_CO_IMG03_small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CN_10_09_CO_IMG03_zoom</v>
      </c>
      <c r="I12" s="14" t="str">
        <f>IF(OR(B12&lt;&gt;"",J12&lt;&gt;""),IF($G$4="Recurso",IF(LEFT($G$5,1)="M",IF(VLOOKUP($G$5,'Definición técnica de imagenes'!$A$3:$G$17,6,FALSE)=0,"",VLOOKUP($G$5,'Definición técnica de imagenes'!$A$3:$G$17,6,FALSE)),IF($G$5="F1","","")),'Definición técnica de imagenes'!$F$16),"")</f>
        <v>800 x 600 px</v>
      </c>
      <c r="J12" s="67"/>
      <c r="K12" s="68" t="s">
        <v>162</v>
      </c>
    </row>
    <row r="13" spans="1:16" s="12" customFormat="1" ht="250.5" customHeight="1" x14ac:dyDescent="0.25">
      <c r="A13" s="13" t="s">
        <v>176</v>
      </c>
      <c r="B13" s="13" t="s">
        <v>156</v>
      </c>
      <c r="C13" s="23" t="str">
        <f t="shared" si="0"/>
        <v>Cuaderno de Estudio</v>
      </c>
      <c r="D13" s="14" t="s">
        <v>148</v>
      </c>
      <c r="E13" s="14" t="s">
        <v>154</v>
      </c>
      <c r="F13" s="14" t="str">
        <f t="shared" si="1"/>
        <v>CN_10_09_CO_IMG04_small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CN_10_09_CO_IMG04_zoom</v>
      </c>
      <c r="I13" s="14" t="str">
        <f>IF(OR(B13&lt;&gt;"",J13&lt;&gt;""),IF($G$4="Recurso",IF(LEFT($G$5,1)="M",IF(VLOOKUP($G$5,'Definición técnica de imagenes'!$A$3:$G$17,6,FALSE)=0,"",VLOOKUP($G$5,'Definición técnica de imagenes'!$A$3:$G$17,6,FALSE)),IF($G$5="F1","","")),'Definición técnica de imagenes'!$F$16),"")</f>
        <v>800 x 600 px</v>
      </c>
      <c r="J13"/>
      <c r="K13" s="68" t="s">
        <v>163</v>
      </c>
    </row>
    <row r="14" spans="1:16" s="12" customFormat="1" ht="217.5" customHeight="1" x14ac:dyDescent="0.25">
      <c r="A14" s="13" t="s">
        <v>177</v>
      </c>
      <c r="B14" s="13" t="s">
        <v>164</v>
      </c>
      <c r="C14" s="23" t="str">
        <f t="shared" si="0"/>
        <v>Cuaderno de Estudio</v>
      </c>
      <c r="D14" s="14" t="s">
        <v>155</v>
      </c>
      <c r="E14" s="14" t="s">
        <v>154</v>
      </c>
      <c r="F14" s="14" t="str">
        <f t="shared" si="1"/>
        <v>CN_10_09_CO_IMG05_small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CN_10_09_CO_IMG05_zoom</v>
      </c>
      <c r="I14" s="14" t="str">
        <f>IF(OR(B14&lt;&gt;"",J14&lt;&gt;""),IF($G$4="Recurso",IF(LEFT($G$5,1)="M",IF(VLOOKUP($G$5,'Definición técnica de imagenes'!$A$3:$G$17,6,FALSE)=0,"",VLOOKUP($G$5,'Definición técnica de imagenes'!$A$3:$G$17,6,FALSE)),IF($G$5="F1","","")),'Definición técnica de imagenes'!$F$16),"")</f>
        <v>800 x 600 px</v>
      </c>
      <c r="J14" s="19"/>
      <c r="K14" s="19"/>
    </row>
    <row r="15" spans="1:16" s="12" customFormat="1" ht="192.75" customHeight="1" x14ac:dyDescent="0.25">
      <c r="A15" s="13" t="s">
        <v>178</v>
      </c>
      <c r="B15" s="13" t="s">
        <v>165</v>
      </c>
      <c r="C15" s="23" t="str">
        <f t="shared" si="0"/>
        <v>Cuaderno de Estudio</v>
      </c>
      <c r="D15" s="14" t="s">
        <v>155</v>
      </c>
      <c r="E15" s="14" t="s">
        <v>154</v>
      </c>
      <c r="F15" s="14" t="str">
        <f t="shared" si="1"/>
        <v>CN_10_09_CO_IMG06_small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CN_10_09_CO_IMG06_zoom</v>
      </c>
      <c r="I15" s="14" t="str">
        <f>IF(OR(B15&lt;&gt;"",J15&lt;&gt;""),IF($G$4="Recurso",IF(LEFT($G$5,1)="M",IF(VLOOKUP($G$5,'Definición técnica de imagenes'!$A$3:$G$17,6,FALSE)=0,"",VLOOKUP($G$5,'Definición técnica de imagenes'!$A$3:$G$17,6,FALSE)),IF($G$5="F1","","")),'Definición técnica de imagenes'!$F$16),"")</f>
        <v>800 x 600 px</v>
      </c>
      <c r="J15" s="19"/>
      <c r="K15" s="19"/>
    </row>
    <row r="16" spans="1:16" s="12" customFormat="1" ht="249.95" customHeight="1" x14ac:dyDescent="0.25">
      <c r="A16" s="13" t="s">
        <v>179</v>
      </c>
      <c r="B16" s="13" t="s">
        <v>166</v>
      </c>
      <c r="C16" s="23" t="str">
        <f t="shared" si="0"/>
        <v>Cuaderno de Estudio</v>
      </c>
      <c r="D16" s="14" t="s">
        <v>155</v>
      </c>
      <c r="E16" s="14" t="s">
        <v>154</v>
      </c>
      <c r="F16" s="14" t="str">
        <f t="shared" si="1"/>
        <v>CN_10_09_CO_IMG07_small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CN_10_09_CO_IMG07_zoom</v>
      </c>
      <c r="I16" s="14" t="str">
        <f>IF(OR(B16&lt;&gt;"",J16&lt;&gt;""),IF($G$4="Recurso",IF(LEFT($G$5,1)="M",IF(VLOOKUP($G$5,'Definición técnica de imagenes'!$A$3:$G$17,6,FALSE)=0,"",VLOOKUP($G$5,'Definición técnica de imagenes'!$A$3:$G$17,6,FALSE)),IF($G$5="F1","","")),'Definición técnica de imagenes'!$F$16),"")</f>
        <v>800 x 600 px</v>
      </c>
      <c r="J16" s="19"/>
      <c r="K16" s="19"/>
    </row>
    <row r="17" spans="1:11" s="12" customFormat="1" ht="239.25" customHeight="1" x14ac:dyDescent="0.25">
      <c r="A17" s="13" t="s">
        <v>180</v>
      </c>
      <c r="B17" s="13" t="s">
        <v>167</v>
      </c>
      <c r="C17" s="23" t="str">
        <f t="shared" si="0"/>
        <v>Cuaderno de Estudio</v>
      </c>
      <c r="D17" s="14" t="s">
        <v>155</v>
      </c>
      <c r="E17" s="14" t="s">
        <v>154</v>
      </c>
      <c r="F17" s="14" t="str">
        <f t="shared" si="1"/>
        <v>CN_10_09_CO_IMG08_small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CN_10_09_CO_IMG08_zoom</v>
      </c>
      <c r="I17" s="14" t="str">
        <f>IF(OR(B17&lt;&gt;"",J17&lt;&gt;""),IF($G$4="Recurso",IF(LEFT($G$5,1)="M",IF(VLOOKUP($G$5,'Definición técnica de imagenes'!$A$3:$G$17,6,FALSE)=0,"",VLOOKUP($G$5,'Definición técnica de imagenes'!$A$3:$G$17,6,FALSE)),IF($G$5="F1","","")),'Definición técnica de imagenes'!$F$16),"")</f>
        <v>800 x 600 px</v>
      </c>
      <c r="J17"/>
      <c r="K17" s="19"/>
    </row>
    <row r="18" spans="1:11" s="12" customFormat="1" ht="348.75" customHeight="1" x14ac:dyDescent="0.25">
      <c r="A18" s="13" t="s">
        <v>181</v>
      </c>
      <c r="B18" s="13" t="s">
        <v>156</v>
      </c>
      <c r="C18" s="23" t="str">
        <f t="shared" si="0"/>
        <v>Cuaderno de Estudio</v>
      </c>
      <c r="D18" s="14" t="s">
        <v>148</v>
      </c>
      <c r="E18" s="14" t="s">
        <v>154</v>
      </c>
      <c r="F18" s="14" t="str">
        <f t="shared" si="1"/>
        <v>CN_10_09_CO_IMG09_small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CN_10_09_CO_IMG09_zoom</v>
      </c>
      <c r="I18" s="14" t="str">
        <f>IF(OR(B18&lt;&gt;"",J18&lt;&gt;""),IF($G$4="Recurso",IF(LEFT($G$5,1)="M",IF(VLOOKUP($G$5,'Definición técnica de imagenes'!$A$3:$G$17,6,FALSE)=0,"",VLOOKUP($G$5,'Definición técnica de imagenes'!$A$3:$G$17,6,FALSE)),IF($G$5="F1","","")),'Definición técnica de imagenes'!$F$16),"")</f>
        <v>800 x 600 px</v>
      </c>
      <c r="J18" s="19"/>
      <c r="K18" s="68" t="s">
        <v>173</v>
      </c>
    </row>
    <row r="19" spans="1:11" s="12" customFormat="1" ht="200.1" customHeight="1" x14ac:dyDescent="0.25">
      <c r="A19" s="13" t="s">
        <v>149</v>
      </c>
      <c r="B19" s="13" t="s">
        <v>168</v>
      </c>
      <c r="C19" s="23" t="str">
        <f t="shared" si="0"/>
        <v>Cuaderno de Estudio</v>
      </c>
      <c r="D19" s="14" t="s">
        <v>155</v>
      </c>
      <c r="E19" s="14" t="s">
        <v>154</v>
      </c>
      <c r="F19" s="14" t="str">
        <f t="shared" si="1"/>
        <v>CN_10_09_CO_IMG10_small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CN_10_09_CO_IMG10_zoom</v>
      </c>
      <c r="I19" s="14" t="str">
        <f>IF(OR(B19&lt;&gt;"",J19&lt;&gt;""),IF($G$4="Recurso",IF(LEFT($G$5,1)="M",IF(VLOOKUP($G$5,'Definición técnica de imagenes'!$A$3:$G$17,6,FALSE)=0,"",VLOOKUP($G$5,'Definición técnica de imagenes'!$A$3:$G$17,6,FALSE)),IF($G$5="F1","","")),'Definición técnica de imagenes'!$F$16),"")</f>
        <v>800 x 600 px</v>
      </c>
      <c r="J19" s="19"/>
      <c r="K19" s="68"/>
    </row>
    <row r="20" spans="1:11" s="12" customFormat="1" ht="200.1" customHeight="1" x14ac:dyDescent="0.25">
      <c r="A20" s="13" t="s">
        <v>150</v>
      </c>
      <c r="B20" s="13" t="s">
        <v>169</v>
      </c>
      <c r="C20" s="23" t="str">
        <f t="shared" si="0"/>
        <v>Cuaderno de Estudio</v>
      </c>
      <c r="D20" s="14" t="s">
        <v>155</v>
      </c>
      <c r="E20" s="14" t="s">
        <v>154</v>
      </c>
      <c r="F20" s="14" t="str">
        <f t="shared" si="1"/>
        <v>CN_10_09_CO_IMG11_small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CN_10_09_CO_IMG11_zoom</v>
      </c>
      <c r="I20" s="14" t="str">
        <f>IF(OR(B20&lt;&gt;"",J20&lt;&gt;""),IF($G$4="Recurso",IF(LEFT($G$5,1)="M",IF(VLOOKUP($G$5,'Definición técnica de imagenes'!$A$3:$G$17,6,FALSE)=0,"",VLOOKUP($G$5,'Definición técnica de imagenes'!$A$3:$G$17,6,FALSE)),IF($G$5="F1","","")),'Definición técnica de imagenes'!$F$16),"")</f>
        <v>800 x 600 px</v>
      </c>
      <c r="J20" s="19"/>
      <c r="K20" s="68"/>
    </row>
    <row r="21" spans="1:11" s="12" customFormat="1" ht="200.1" customHeight="1" x14ac:dyDescent="0.25">
      <c r="A21" s="13" t="s">
        <v>151</v>
      </c>
      <c r="B21" s="13" t="s">
        <v>170</v>
      </c>
      <c r="C21" s="23" t="str">
        <f t="shared" si="0"/>
        <v>Cuaderno de Estudio</v>
      </c>
      <c r="D21" s="14" t="s">
        <v>155</v>
      </c>
      <c r="E21" s="14" t="s">
        <v>154</v>
      </c>
      <c r="F21" s="14" t="str">
        <f t="shared" si="1"/>
        <v>CN_10_09_CO_IMG12_small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CN_10_09_CO_IMG12_zoom</v>
      </c>
      <c r="I21" s="14" t="str">
        <f>IF(OR(B21&lt;&gt;"",J21&lt;&gt;""),IF($G$4="Recurso",IF(LEFT($G$5,1)="M",IF(VLOOKUP($G$5,'Definición técnica de imagenes'!$A$3:$G$17,6,FALSE)=0,"",VLOOKUP($G$5,'Definición técnica de imagenes'!$A$3:$G$17,6,FALSE)),IF($G$5="F1","","")),'Definición técnica de imagenes'!$F$16),"")</f>
        <v>800 x 600 px</v>
      </c>
      <c r="J21"/>
      <c r="K21" s="19"/>
    </row>
    <row r="22" spans="1:11" s="12" customFormat="1" ht="200.1" customHeight="1" x14ac:dyDescent="0.25">
      <c r="A22" s="13" t="s">
        <v>152</v>
      </c>
      <c r="B22" s="13" t="s">
        <v>171</v>
      </c>
      <c r="C22" s="23" t="str">
        <f t="shared" si="0"/>
        <v>Cuaderno de Estudio</v>
      </c>
      <c r="D22" s="14" t="s">
        <v>155</v>
      </c>
      <c r="E22" s="14" t="s">
        <v>154</v>
      </c>
      <c r="F22" s="14" t="str">
        <f t="shared" si="1"/>
        <v>CN_10_09_CO_IMG13_small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CN_10_09_CO_IMG13_zoom</v>
      </c>
      <c r="I22" s="14" t="str">
        <f>IF(OR(B22&lt;&gt;"",J22&lt;&gt;""),IF($G$4="Recurso",IF(LEFT($G$5,1)="M",IF(VLOOKUP($G$5,'Definición técnica de imagenes'!$A$3:$G$17,6,FALSE)=0,"",VLOOKUP($G$5,'Definición técnica de imagenes'!$A$3:$G$17,6,FALSE)),IF($G$5="F1","","")),'Definición técnica de imagenes'!$F$16),"")</f>
        <v>800 x 600 px</v>
      </c>
      <c r="J22" s="14"/>
      <c r="K22" s="68"/>
    </row>
    <row r="23" spans="1:11" s="12" customFormat="1" ht="326.25" customHeight="1" x14ac:dyDescent="0.25">
      <c r="A23" s="13" t="s">
        <v>153</v>
      </c>
      <c r="B23" s="13" t="s">
        <v>156</v>
      </c>
      <c r="C23" s="23" t="str">
        <f t="shared" si="0"/>
        <v>Cuaderno de Estudio</v>
      </c>
      <c r="D23" s="14" t="s">
        <v>148</v>
      </c>
      <c r="E23" s="14" t="s">
        <v>154</v>
      </c>
      <c r="F23" s="14" t="str">
        <f t="shared" si="1"/>
        <v>CN_10_09_CO_IMG14_small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CN_10_09_CO_IMG14_zoom</v>
      </c>
      <c r="I23" s="14" t="str">
        <f>IF(OR(B23&lt;&gt;"",J23&lt;&gt;""),IF($G$4="Recurso",IF(LEFT($G$5,1)="M",IF(VLOOKUP($G$5,'Definición técnica de imagenes'!$A$3:$G$17,6,FALSE)=0,"",VLOOKUP($G$5,'Definición técnica de imagenes'!$A$3:$G$17,6,FALSE)),IF($G$5="F1","","")),'Definición técnica de imagenes'!$F$16),"")</f>
        <v>800 x 600 px</v>
      </c>
      <c r="J23"/>
      <c r="K23" s="68" t="s">
        <v>172</v>
      </c>
    </row>
    <row r="24" spans="1:11" s="12" customFormat="1" x14ac:dyDescent="0.25">
      <c r="A24" s="13" t="str">
        <f>IF(OR(B24&lt;&gt;"",J24&lt;&gt;""),CONCATENATE(LEFT(#REF!,3),IF(MID(#REF!,4,2)+1&lt;10,CONCATENATE("0",MID(#REF!,4,2)+1),MID(#REF!,4,2)+1)),"")</f>
        <v/>
      </c>
      <c r="B24" s="13"/>
      <c r="C24" s="23"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ref="A25:A67" si="3">IF(OR(B25&lt;&gt;"",J25&lt;&gt;""),CONCATENATE(LEFT(A24,3),IF(MID(A24,4,2)+1&lt;10,CONCATENATE("0",MID(A24,4,2)+1),MID(A24,4,2)+1)),"")</f>
        <v/>
      </c>
      <c r="B25" s="13"/>
      <c r="C25" s="23"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t="str">
        <f t="shared" si="3"/>
        <v/>
      </c>
      <c r="B26" s="13"/>
      <c r="C26" s="23"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t="str">
        <f t="shared" si="3"/>
        <v/>
      </c>
      <c r="B27" s="13"/>
      <c r="C27" s="23"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t="str">
        <f t="shared" si="3"/>
        <v/>
      </c>
      <c r="B28" s="13"/>
      <c r="C28" s="23"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t="str">
        <f t="shared" si="3"/>
        <v/>
      </c>
      <c r="B29" s="13"/>
      <c r="C29" s="23"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t="str">
        <f t="shared" si="3"/>
        <v/>
      </c>
      <c r="B30" s="13"/>
      <c r="C30" s="23"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t="str">
        <f t="shared" si="3"/>
        <v/>
      </c>
      <c r="B31" s="13"/>
      <c r="C31" s="23"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t="str">
        <f t="shared" si="3"/>
        <v/>
      </c>
      <c r="B32" s="13"/>
      <c r="C32" s="23"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t="str">
        <f t="shared" si="3"/>
        <v/>
      </c>
      <c r="B33" s="13"/>
      <c r="C33" s="23"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t="str">
        <f t="shared" si="3"/>
        <v/>
      </c>
      <c r="B34" s="13"/>
      <c r="C34" s="23"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t="str">
        <f t="shared" si="3"/>
        <v/>
      </c>
      <c r="B35" s="13"/>
      <c r="C35" s="23"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3"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3"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t="str">
        <f t="shared" si="3"/>
        <v/>
      </c>
      <c r="B38" s="13"/>
      <c r="C38" s="23"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t="str">
        <f t="shared" si="3"/>
        <v/>
      </c>
      <c r="B39" s="13"/>
      <c r="C39" s="23"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3"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3"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3"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3"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3"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3"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3"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3"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3"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3"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3"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3"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3"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3"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3"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3"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3"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3"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3"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3" t="str">
        <f t="shared" ref="C59:C92" si="4">IF(OR(B59&lt;&gt;"",J59&lt;&gt;""),IF($G$4="Recurso",CONCATENATE($G$4," ",$G$5),$G$4),"")</f>
        <v/>
      </c>
      <c r="D59" s="14"/>
      <c r="E59" s="14"/>
      <c r="F59" s="14" t="str">
        <f t="shared" ref="F59:F92" si="5">IF(OR(B59&lt;&gt;"",J59&lt;&gt;""),CONCATENATE($C$7,"_",$A59,IF($G$4="Cuaderno de Estudio","_small",CONCATENATE(IF(I59="","","n"),IF(LEFT($G$5,1)="F",".jpg",".png")))),"")</f>
        <v/>
      </c>
      <c r="G59" s="14" t="str">
        <f>IF(F59&lt;&gt;"",IF($G$4="Recurso",IF(LEFT($G$5,1)="M",VLOOKUP($G$5,'Definición técnica de imagenes'!$A$3:$G$17,5,FALSE),IF($G$5="F1",'Definición técnica de imagenes'!$E$15,'Definición técnica de imagenes'!$F$13)),'Definición técnica de imagenes'!$E$16),"")</f>
        <v/>
      </c>
      <c r="H59" s="14" t="str">
        <f t="shared" ref="H59:H92" si="6">IF(AND(I59&lt;&gt;"",I59&lt;&gt;0),IF(OR(B59&lt;&gt;"",J59&lt;&gt;""),CONCATENATE($C$7,"_",$A59,IF($G$4="Cuaderno de Estudio","_zoom",CONCATENATE("a",IF(LEFT($G$5,1)="F",".jpg",".png")))),""),"")</f>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3" t="str">
        <f t="shared" si="4"/>
        <v/>
      </c>
      <c r="D60" s="14"/>
      <c r="E60" s="14"/>
      <c r="F60" s="14" t="str">
        <f t="shared" si="5"/>
        <v/>
      </c>
      <c r="G60" s="14" t="str">
        <f>IF(F60&lt;&gt;"",IF($G$4="Recurso",IF(LEFT($G$5,1)="M",VLOOKUP($G$5,'Definición técnica de imagenes'!$A$3:$G$17,5,FALSE),IF($G$5="F1",'Definición técnica de imagenes'!$E$15,'Definición técnica de imagenes'!$F$13)),'Definición técnica de imagenes'!$E$16),"")</f>
        <v/>
      </c>
      <c r="H60" s="14" t="str">
        <f t="shared" si="6"/>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3" t="str">
        <f t="shared" si="4"/>
        <v/>
      </c>
      <c r="D61" s="14"/>
      <c r="E61" s="14"/>
      <c r="F61" s="14" t="str">
        <f t="shared" si="5"/>
        <v/>
      </c>
      <c r="G61" s="14" t="str">
        <f>IF(F61&lt;&gt;"",IF($G$4="Recurso",IF(LEFT($G$5,1)="M",VLOOKUP($G$5,'Definición técnica de imagenes'!$A$3:$G$17,5,FALSE),IF($G$5="F1",'Definición técnica de imagenes'!$E$15,'Definición técnica de imagenes'!$F$13)),'Definición técnica de imagenes'!$E$16),"")</f>
        <v/>
      </c>
      <c r="H61" s="14" t="str">
        <f t="shared" si="6"/>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3" t="str">
        <f t="shared" si="4"/>
        <v/>
      </c>
      <c r="D62" s="14"/>
      <c r="E62" s="14"/>
      <c r="F62" s="14" t="str">
        <f t="shared" si="5"/>
        <v/>
      </c>
      <c r="G62" s="14" t="str">
        <f>IF(F62&lt;&gt;"",IF($G$4="Recurso",IF(LEFT($G$5,1)="M",VLOOKUP($G$5,'Definición técnica de imagenes'!$A$3:$G$17,5,FALSE),IF($G$5="F1",'Definición técnica de imagenes'!$E$15,'Definición técnica de imagenes'!$F$13)),'Definición técnica de imagenes'!$E$16),"")</f>
        <v/>
      </c>
      <c r="H62" s="14" t="str">
        <f t="shared" si="6"/>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3" t="str">
        <f t="shared" si="4"/>
        <v/>
      </c>
      <c r="D63" s="14"/>
      <c r="E63" s="14"/>
      <c r="F63" s="14" t="str">
        <f t="shared" si="5"/>
        <v/>
      </c>
      <c r="G63" s="14" t="str">
        <f>IF(F63&lt;&gt;"",IF($G$4="Recurso",IF(LEFT($G$5,1)="M",VLOOKUP($G$5,'Definición técnica de imagenes'!$A$3:$G$17,5,FALSE),IF($G$5="F1",'Definición técnica de imagenes'!$E$15,'Definición técnica de imagenes'!$F$13)),'Definición técnica de imagenes'!$E$16),"")</f>
        <v/>
      </c>
      <c r="H63" s="14" t="str">
        <f t="shared" si="6"/>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3" t="str">
        <f t="shared" si="4"/>
        <v/>
      </c>
      <c r="D64" s="14"/>
      <c r="E64" s="14"/>
      <c r="F64" s="14" t="str">
        <f t="shared" si="5"/>
        <v/>
      </c>
      <c r="G64" s="14" t="str">
        <f>IF(F64&lt;&gt;"",IF($G$4="Recurso",IF(LEFT($G$5,1)="M",VLOOKUP($G$5,'Definición técnica de imagenes'!$A$3:$G$17,5,FALSE),IF($G$5="F1",'Definición técnica de imagenes'!$E$15,'Definición técnica de imagenes'!$F$13)),'Definición técnica de imagenes'!$E$16),"")</f>
        <v/>
      </c>
      <c r="H64" s="14" t="str">
        <f t="shared" si="6"/>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3" t="str">
        <f t="shared" si="4"/>
        <v/>
      </c>
      <c r="D65" s="14"/>
      <c r="E65" s="14"/>
      <c r="F65" s="14" t="str">
        <f t="shared" si="5"/>
        <v/>
      </c>
      <c r="G65" s="14" t="str">
        <f>IF(F65&lt;&gt;"",IF($G$4="Recurso",IF(LEFT($G$5,1)="M",VLOOKUP($G$5,'Definición técnica de imagenes'!$A$3:$G$17,5,FALSE),IF($G$5="F1",'Definición técnica de imagenes'!$E$15,'Definición técnica de imagenes'!$F$13)),'Definición técnica de imagenes'!$E$16),"")</f>
        <v/>
      </c>
      <c r="H65" s="14" t="str">
        <f t="shared" si="6"/>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3" t="str">
        <f t="shared" si="4"/>
        <v/>
      </c>
      <c r="D66" s="14"/>
      <c r="E66" s="14"/>
      <c r="F66" s="14" t="str">
        <f t="shared" si="5"/>
        <v/>
      </c>
      <c r="G66" s="14" t="str">
        <f>IF(F66&lt;&gt;"",IF($G$4="Recurso",IF(LEFT($G$5,1)="M",VLOOKUP($G$5,'Definición técnica de imagenes'!$A$3:$G$17,5,FALSE),IF($G$5="F1",'Definición técnica de imagenes'!$E$15,'Definición técnica de imagenes'!$F$13)),'Definición técnica de imagenes'!$E$16),"")</f>
        <v/>
      </c>
      <c r="H66" s="14" t="str">
        <f t="shared" si="6"/>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3" t="str">
        <f t="shared" si="4"/>
        <v/>
      </c>
      <c r="D67" s="14"/>
      <c r="E67" s="14"/>
      <c r="F67" s="14" t="str">
        <f t="shared" si="5"/>
        <v/>
      </c>
      <c r="G67" s="14" t="str">
        <f>IF(F67&lt;&gt;"",IF($G$4="Recurso",IF(LEFT($G$5,1)="M",VLOOKUP($G$5,'Definición técnica de imagenes'!$A$3:$G$17,5,FALSE),IF($G$5="F1",'Definición técnica de imagenes'!$E$15,'Definición técnica de imagenes'!$F$13)),'Definición técnica de imagenes'!$E$16),"")</f>
        <v/>
      </c>
      <c r="H67" s="14" t="str">
        <f t="shared" si="6"/>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ref="A68:A92" si="7">IF(OR(B68&lt;&gt;"",J68&lt;&gt;""),CONCATENATE(LEFT(A67,3),IF(MID(A67,4,2)+1&lt;10,CONCATENATE("0",MID(A67,4,2)+1),MID(A67,4,2)+1)),"")</f>
        <v/>
      </c>
      <c r="B68" s="13"/>
      <c r="C68" s="23" t="str">
        <f t="shared" si="4"/>
        <v/>
      </c>
      <c r="D68" s="14"/>
      <c r="E68" s="14"/>
      <c r="F68" s="14" t="str">
        <f t="shared" si="5"/>
        <v/>
      </c>
      <c r="G68" s="14" t="str">
        <f>IF(F68&lt;&gt;"",IF($G$4="Recurso",IF(LEFT($G$5,1)="M",VLOOKUP($G$5,'Definición técnica de imagenes'!$A$3:$G$17,5,FALSE),IF($G$5="F1",'Definición técnica de imagenes'!$E$15,'Definición técnica de imagenes'!$F$13)),'Definición técnica de imagenes'!$E$16),"")</f>
        <v/>
      </c>
      <c r="H68" s="14" t="str">
        <f t="shared" si="6"/>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7"/>
        <v/>
      </c>
      <c r="B69" s="13"/>
      <c r="C69" s="23" t="str">
        <f t="shared" si="4"/>
        <v/>
      </c>
      <c r="D69" s="14"/>
      <c r="E69" s="14"/>
      <c r="F69" s="14" t="str">
        <f t="shared" si="5"/>
        <v/>
      </c>
      <c r="G69" s="14" t="str">
        <f>IF(F69&lt;&gt;"",IF($G$4="Recurso",IF(LEFT($G$5,1)="M",VLOOKUP($G$5,'Definición técnica de imagenes'!$A$3:$G$17,5,FALSE),IF($G$5="F1",'Definición técnica de imagenes'!$E$15,'Definición técnica de imagenes'!$F$13)),'Definición técnica de imagenes'!$E$16),"")</f>
        <v/>
      </c>
      <c r="H69" s="14" t="str">
        <f t="shared" si="6"/>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7"/>
        <v/>
      </c>
      <c r="B70" s="13"/>
      <c r="C70" s="23" t="str">
        <f t="shared" si="4"/>
        <v/>
      </c>
      <c r="D70" s="14"/>
      <c r="E70" s="14"/>
      <c r="F70" s="14" t="str">
        <f t="shared" si="5"/>
        <v/>
      </c>
      <c r="G70" s="14" t="str">
        <f>IF(F70&lt;&gt;"",IF($G$4="Recurso",IF(LEFT($G$5,1)="M",VLOOKUP($G$5,'Definición técnica de imagenes'!$A$3:$G$17,5,FALSE),IF($G$5="F1",'Definición técnica de imagenes'!$E$15,'Definición técnica de imagenes'!$F$13)),'Definición técnica de imagenes'!$E$16),"")</f>
        <v/>
      </c>
      <c r="H70" s="14" t="str">
        <f t="shared" si="6"/>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7"/>
        <v/>
      </c>
      <c r="B71" s="13"/>
      <c r="C71" s="23" t="str">
        <f t="shared" si="4"/>
        <v/>
      </c>
      <c r="D71" s="14"/>
      <c r="E71" s="14"/>
      <c r="F71" s="14" t="str">
        <f t="shared" si="5"/>
        <v/>
      </c>
      <c r="G71" s="14" t="str">
        <f>IF(F71&lt;&gt;"",IF($G$4="Recurso",IF(LEFT($G$5,1)="M",VLOOKUP($G$5,'Definición técnica de imagenes'!$A$3:$G$17,5,FALSE),IF($G$5="F1",'Definición técnica de imagenes'!$E$15,'Definición técnica de imagenes'!$F$13)),'Definición técnica de imagenes'!$E$16),"")</f>
        <v/>
      </c>
      <c r="H71" s="14" t="str">
        <f t="shared" si="6"/>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7"/>
        <v/>
      </c>
      <c r="B72" s="13"/>
      <c r="C72" s="23" t="str">
        <f t="shared" si="4"/>
        <v/>
      </c>
      <c r="D72" s="14"/>
      <c r="E72" s="14"/>
      <c r="F72" s="14" t="str">
        <f t="shared" si="5"/>
        <v/>
      </c>
      <c r="G72" s="14" t="str">
        <f>IF(F72&lt;&gt;"",IF($G$4="Recurso",IF(LEFT($G$5,1)="M",VLOOKUP($G$5,'Definición técnica de imagenes'!$A$3:$G$17,5,FALSE),IF($G$5="F1",'Definición técnica de imagenes'!$E$15,'Definición técnica de imagenes'!$F$13)),'Definición técnica de imagenes'!$E$16),"")</f>
        <v/>
      </c>
      <c r="H72" s="14" t="str">
        <f t="shared" si="6"/>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7"/>
        <v/>
      </c>
      <c r="B73" s="13"/>
      <c r="C73" s="23" t="str">
        <f t="shared" si="4"/>
        <v/>
      </c>
      <c r="D73" s="14"/>
      <c r="E73" s="14"/>
      <c r="F73" s="14" t="str">
        <f t="shared" si="5"/>
        <v/>
      </c>
      <c r="G73" s="14" t="str">
        <f>IF(F73&lt;&gt;"",IF($G$4="Recurso",IF(LEFT($G$5,1)="M",VLOOKUP($G$5,'Definición técnica de imagenes'!$A$3:$G$17,5,FALSE),IF($G$5="F1",'Definición técnica de imagenes'!$E$15,'Definición técnica de imagenes'!$F$13)),'Definición técnica de imagenes'!$E$16),"")</f>
        <v/>
      </c>
      <c r="H73" s="14" t="str">
        <f t="shared" si="6"/>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7"/>
        <v/>
      </c>
      <c r="B74" s="13"/>
      <c r="C74" s="23" t="str">
        <f t="shared" si="4"/>
        <v/>
      </c>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6"/>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7"/>
        <v/>
      </c>
      <c r="B75" s="13"/>
      <c r="C75" s="23" t="str">
        <f t="shared" si="4"/>
        <v/>
      </c>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6"/>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7"/>
        <v/>
      </c>
      <c r="B76" s="13"/>
      <c r="C76" s="23"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7"/>
        <v/>
      </c>
      <c r="B77" s="13"/>
      <c r="C77" s="23"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7"/>
        <v/>
      </c>
      <c r="B78" s="13"/>
      <c r="C78" s="23"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7"/>
        <v/>
      </c>
      <c r="B79" s="13"/>
      <c r="C79" s="23"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7"/>
        <v/>
      </c>
      <c r="B80" s="13"/>
      <c r="C80" s="23"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7"/>
        <v/>
      </c>
      <c r="B81" s="13"/>
      <c r="C81" s="23"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7"/>
        <v/>
      </c>
      <c r="B82" s="13"/>
      <c r="C82" s="23"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7"/>
        <v/>
      </c>
      <c r="B83" s="13"/>
      <c r="C83" s="23"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7"/>
        <v/>
      </c>
      <c r="B84" s="13"/>
      <c r="C84" s="23"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3"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3"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3"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3"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3"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3"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3"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3"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sheetData>
  <autoFilter ref="A9:P92"/>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2">
      <formula1>"Vertical,Horizontal"</formula1>
    </dataValidation>
    <dataValidation type="list" allowBlank="1" showInputMessage="1" showErrorMessage="1" sqref="D10:D92">
      <formula1>"Ilustración,Fotografía"</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3134" r:id="rId4">
          <objectPr defaultSize="0" autoPict="0" r:id="rId5">
            <anchor moveWithCells="1" sizeWithCells="1">
              <from>
                <xdr:col>9</xdr:col>
                <xdr:colOff>190500</xdr:colOff>
                <xdr:row>12</xdr:row>
                <xdr:rowOff>19050</xdr:rowOff>
              </from>
              <to>
                <xdr:col>9</xdr:col>
                <xdr:colOff>4438650</xdr:colOff>
                <xdr:row>12</xdr:row>
                <xdr:rowOff>3095625</xdr:rowOff>
              </to>
            </anchor>
          </objectPr>
        </oleObject>
      </mc:Choice>
      <mc:Fallback>
        <oleObject progId="PBrush" shapeId="3134"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5" customWidth="1"/>
    <col min="2" max="2" width="11" style="25"/>
    <col min="3" max="3" width="13.875" style="25" customWidth="1"/>
    <col min="4" max="4" width="11.375" style="25" customWidth="1"/>
    <col min="5" max="7" width="11" style="25"/>
    <col min="8" max="11" width="11" style="25" hidden="1" customWidth="1"/>
    <col min="12" max="16384" width="11" style="25"/>
  </cols>
  <sheetData>
    <row r="1" spans="1:11" ht="16.5" thickBot="1" x14ac:dyDescent="0.3">
      <c r="A1" s="84" t="s">
        <v>38</v>
      </c>
      <c r="B1" s="85"/>
      <c r="C1" s="85"/>
      <c r="D1" s="85"/>
      <c r="E1" s="85"/>
      <c r="F1" s="86"/>
    </row>
    <row r="2" spans="1:11" x14ac:dyDescent="0.25">
      <c r="A2" s="33" t="s">
        <v>42</v>
      </c>
      <c r="B2" s="34"/>
      <c r="C2" s="87" t="s">
        <v>13</v>
      </c>
      <c r="D2" s="88"/>
      <c r="E2" s="89"/>
      <c r="F2" s="35"/>
    </row>
    <row r="3" spans="1:11" ht="63" x14ac:dyDescent="0.25">
      <c r="A3" s="36" t="s">
        <v>43</v>
      </c>
      <c r="B3" s="34"/>
      <c r="C3" s="93" t="s">
        <v>14</v>
      </c>
      <c r="D3" s="94"/>
      <c r="E3" s="95"/>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96" t="str">
        <f>CONCATENATE(H21,"_",I21,"_",J21,"_CO")</f>
        <v>LE_07_04_CO</v>
      </c>
      <c r="E5" s="97"/>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82" t="str">
        <f>CONCATENATE("SolicitudGrafica_",D5,".xls")</f>
        <v>SolicitudGrafica_LE_07_04_CO.xls</v>
      </c>
      <c r="E7" s="82"/>
      <c r="F7" s="83"/>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84" t="s">
        <v>41</v>
      </c>
      <c r="B13" s="85"/>
      <c r="C13" s="85"/>
      <c r="D13" s="85"/>
      <c r="E13" s="85"/>
      <c r="F13" s="86"/>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87" t="s">
        <v>49</v>
      </c>
      <c r="D15" s="88"/>
      <c r="E15" s="88"/>
      <c r="F15" s="89"/>
      <c r="J15" s="25">
        <v>12</v>
      </c>
      <c r="K15" s="25">
        <v>12</v>
      </c>
    </row>
    <row r="16" spans="1:11" ht="67.150000000000006" customHeight="1" x14ac:dyDescent="0.25">
      <c r="A16" s="36" t="s">
        <v>47</v>
      </c>
      <c r="B16" s="34"/>
      <c r="C16" s="29" t="s">
        <v>15</v>
      </c>
      <c r="D16" s="28" t="s">
        <v>16</v>
      </c>
      <c r="E16" s="28" t="s">
        <v>17</v>
      </c>
      <c r="F16" s="30" t="s">
        <v>50</v>
      </c>
      <c r="J16" s="25">
        <v>13</v>
      </c>
      <c r="K16" s="25">
        <v>13</v>
      </c>
    </row>
    <row r="17" spans="1:11" ht="32.1" customHeight="1" thickBot="1" x14ac:dyDescent="0.3">
      <c r="A17" s="33" t="s">
        <v>44</v>
      </c>
      <c r="B17" s="34"/>
      <c r="C17" s="31" t="s">
        <v>35</v>
      </c>
      <c r="D17" s="90" t="str">
        <f>CONCATENATE(H21,"_",I21,"_",J21,"_",K45)</f>
        <v>LE_07_04_REC10</v>
      </c>
      <c r="E17" s="91"/>
      <c r="F17" s="92"/>
      <c r="J17" s="25">
        <v>14</v>
      </c>
      <c r="K17" s="25">
        <v>14</v>
      </c>
    </row>
    <row r="18" spans="1:11" ht="79.5" thickBot="1" x14ac:dyDescent="0.3">
      <c r="A18" s="36" t="s">
        <v>48</v>
      </c>
      <c r="B18" s="34"/>
      <c r="C18" s="65" t="s">
        <v>128</v>
      </c>
      <c r="D18" s="82" t="str">
        <f>CONCATENATE("SolicitudGrafica_",D17,".xls")</f>
        <v>SolicitudGrafica_LE_07_04_REC10.xls</v>
      </c>
      <c r="E18" s="82"/>
      <c r="F18" s="83"/>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4</v>
      </c>
      <c r="I20" s="25">
        <v>5</v>
      </c>
      <c r="J20" s="25">
        <v>4</v>
      </c>
      <c r="K20" s="25">
        <v>17</v>
      </c>
    </row>
    <row r="21" spans="1:11" x14ac:dyDescent="0.25">
      <c r="H21" s="25" t="str">
        <f>IF(INDEX(H4:H7,H20)=H4,"MA",IF(INDEX(H4:H7,H20)=H5,"CN",IF(INDEX(H4:H7,H20)=H6,"CS",IF(INDEX(H4:H7,H20)=H7,"LE"))))</f>
        <v>LE</v>
      </c>
      <c r="I21" s="25" t="str">
        <f>CONCATENATE(IF((I20+2)&lt;10,"0",""),I20+2)</f>
        <v>07</v>
      </c>
      <c r="J21" s="25" t="str">
        <f>CONCATENATE(IF(J20&lt;10,"0",""),J20)</f>
        <v>04</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5" customWidth="1"/>
    <col min="2" max="2" width="22.25" style="25" customWidth="1"/>
    <col min="3" max="3" width="17.375" style="25" customWidth="1"/>
    <col min="4" max="4" width="10.875" style="25"/>
    <col min="5" max="5" width="11.75" style="25" customWidth="1"/>
    <col min="6" max="6" width="12.75" style="25" customWidth="1"/>
    <col min="7" max="7" width="11" style="25" customWidth="1"/>
    <col min="8" max="8" width="24.5" style="25" customWidth="1"/>
    <col min="9" max="9" width="22.25" style="25" customWidth="1"/>
    <col min="10" max="10" width="20.75" style="25" customWidth="1"/>
    <col min="11" max="11" width="44.5" style="25" customWidth="1"/>
    <col min="12" max="16384" width="10.875" style="25"/>
  </cols>
  <sheetData>
    <row r="1" spans="1:11" x14ac:dyDescent="0.25">
      <c r="A1" s="98" t="s">
        <v>56</v>
      </c>
      <c r="B1" s="98" t="s">
        <v>63</v>
      </c>
      <c r="C1" s="98" t="s">
        <v>64</v>
      </c>
      <c r="D1" s="98" t="s">
        <v>5</v>
      </c>
      <c r="E1" s="98" t="s">
        <v>65</v>
      </c>
      <c r="F1" s="98" t="s">
        <v>66</v>
      </c>
      <c r="G1" s="98" t="s">
        <v>67</v>
      </c>
      <c r="H1" s="99" t="s">
        <v>68</v>
      </c>
      <c r="I1" s="99"/>
      <c r="J1" s="99"/>
    </row>
    <row r="2" spans="1:11" x14ac:dyDescent="0.25">
      <c r="A2" s="98"/>
      <c r="B2" s="98"/>
      <c r="C2" s="98"/>
      <c r="D2" s="98"/>
      <c r="E2" s="98"/>
      <c r="F2" s="98"/>
      <c r="G2" s="98"/>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2015-08-04T21:58:55Z</dcterms:modified>
</cp:coreProperties>
</file>