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G10" i="1"/>
</calcChain>
</file>

<file path=xl/sharedStrings.xml><?xml version="1.0" encoding="utf-8"?>
<sst xmlns="http://schemas.openxmlformats.org/spreadsheetml/2006/main" count="330" uniqueCount="216">
  <si>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</si>
  <si>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</si>
  <si>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</si>
  <si>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</si>
  <si>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</si>
  <si>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</si>
  <si>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</si>
  <si>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</si>
  <si>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</si>
  <si>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</si>
  <si>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</si>
  <si>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</si>
  <si>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</si>
  <si>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</si>
  <si>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</si>
  <si>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</si>
  <si>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</si>
  <si>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</si>
  <si>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</si>
  <si>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</si>
  <si>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</si>
  <si>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</si>
  <si>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</si>
  <si>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</si>
  <si>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</si>
  <si>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</si>
  <si>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</si>
  <si>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</si>
  <si>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</si>
  <si>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</si>
  <si>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</si>
  <si>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</si>
  <si>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</si>
  <si>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</si>
  <si>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</si>
  <si>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</si>
  <si>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</si>
  <si>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</si>
  <si>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</si>
  <si>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</si>
  <si>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</si>
  <si>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</si>
  <si>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</si>
  <si>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</si>
  <si>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</si>
  <si>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</si>
  <si>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</si>
  <si>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</si>
  <si>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</si>
  <si>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</si>
  <si>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</si>
  <si>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</si>
  <si>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</si>
  <si>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</si>
  <si>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</si>
  <si>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</si>
  <si>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</si>
  <si>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</si>
  <si>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</si>
  <si>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</si>
  <si>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</si>
  <si>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</si>
  <si>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</si>
  <si>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</si>
  <si>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</si>
  <si>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</si>
  <si>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</si>
  <si>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</si>
  <si>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</si>
  <si>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</si>
  <si>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</si>
  <si>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</si>
  <si>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</si>
  <si>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</si>
  <si>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</si>
  <si>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</si>
  <si>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</si>
  <si>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</si>
  <si>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</si>
  <si>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</si>
  <si>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</si>
  <si>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</si>
  <si>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</si>
  <si>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</si>
  <si>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</si>
  <si>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</si>
  <si>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</si>
  <si>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</si>
  <si>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</si>
  <si>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</si>
  <si>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</si>
  <si>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</si>
  <si>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</si>
  <si>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</si>
  <si>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</si>
  <si>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</si>
  <si>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</si>
  <si>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</si>
  <si>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</si>
  <si>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</si>
  <si>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</si>
  <si>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</si>
  <si>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</si>
  <si>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</si>
  <si>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</si>
  <si>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</si>
  <si>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</si>
  <si>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</si>
  <si>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</si>
  <si>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</si>
  <si>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</si>
  <si>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</si>
  <si>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</si>
  <si>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</si>
  <si>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</si>
  <si>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</si>
  <si>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</si>
  <si>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</si>
  <si>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</si>
  <si>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</si>
  <si>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</si>
  <si>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</si>
  <si>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</si>
  <si>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</si>
  <si>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</si>
  <si>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</si>
  <si>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</si>
  <si>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</si>
  <si>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</si>
  <si>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</si>
  <si>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</si>
  <si>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</si>
  <si>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</si>
  <si>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</si>
  <si>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</si>
  <si>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</si>
  <si>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</si>
  <si>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</si>
  <si>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</si>
  <si>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</si>
  <si>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</si>
  <si>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</si>
  <si>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</si>
  <si>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</si>
  <si>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</si>
  <si>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Los seres vivos</t>
  </si>
  <si>
    <t>Cuaderno de Estudio</t>
  </si>
  <si>
    <t>CN_06_03_CO</t>
  </si>
  <si>
    <t>Aula Planeta /1° ESO/ciencias naturales/cuaderno de estudio/los seres vivos/la composición de los seres vivos</t>
  </si>
  <si>
    <t>Fotografía</t>
  </si>
  <si>
    <t>Vertical</t>
  </si>
  <si>
    <t>Mujer tomando agua</t>
  </si>
  <si>
    <t>IMG02</t>
  </si>
  <si>
    <t>Horizontal</t>
  </si>
  <si>
    <t>Niveles de organización de un ser humano (sistema muscular)</t>
  </si>
  <si>
    <t>IMG03</t>
  </si>
  <si>
    <t>Proceso de gemación y fragmentación en hidra y estrella de mar</t>
  </si>
  <si>
    <t>IMG04</t>
  </si>
  <si>
    <t>Árbol filogenético de la vida, los tres dominios</t>
  </si>
  <si>
    <t>IMG05</t>
  </si>
  <si>
    <t>Estructura de un virus</t>
  </si>
  <si>
    <t>IMG06</t>
  </si>
  <si>
    <t>IMG07</t>
  </si>
  <si>
    <t>Arqueas en fuentes termales de Yellowstone</t>
  </si>
  <si>
    <t>IMG08</t>
  </si>
  <si>
    <t>Célula bacteriana</t>
  </si>
  <si>
    <t>IMG09</t>
  </si>
  <si>
    <t>Fisión binaria o bipartición</t>
  </si>
  <si>
    <t>IMG10</t>
  </si>
  <si>
    <t>Formas bacterianas</t>
  </si>
  <si>
    <t>IMG11</t>
  </si>
  <si>
    <t>Alga Volvox</t>
  </si>
  <si>
    <t>IMG12</t>
  </si>
  <si>
    <t>Protozoo leishmania</t>
  </si>
  <si>
    <t>IMG13</t>
  </si>
  <si>
    <t>Paramecio</t>
  </si>
  <si>
    <t>IMG14</t>
  </si>
  <si>
    <t>Mohos, levaduras y setas</t>
  </si>
  <si>
    <t>Las tres imágenes se unen según instrucción: la primera (moho) a la izquierda; la segunda (levadura) en el centro, y la tercera (seta) en la derecha.</t>
  </si>
  <si>
    <t>IMG15</t>
  </si>
  <si>
    <t>Estructura de un hongo filamentoso</t>
  </si>
  <si>
    <t>IMG16</t>
  </si>
  <si>
    <t>http://es.wikipedia.org/wiki/Anatom%C3%ADa_de_los_hongos#mediaviewer/File:Amanita_Cesarea_(diagrama).png</t>
  </si>
  <si>
    <t>Estructura de una seta</t>
  </si>
  <si>
    <t>IMG17</t>
  </si>
  <si>
    <t>Musgos, hepáticas y antoceros</t>
  </si>
  <si>
    <t>IMG18</t>
  </si>
  <si>
    <t xml:space="preserve">Pteridofitas </t>
  </si>
  <si>
    <t>IMG19</t>
  </si>
  <si>
    <t xml:space="preserve">Espermatofitas: gimnospermas y angiospermas </t>
  </si>
  <si>
    <t>Unir las dos imágenes; la primera (gimnospermas) a la izquierda, y la segunda (angiospermas) a la derecha.</t>
  </si>
  <si>
    <t>IMG20</t>
  </si>
  <si>
    <t>Tejidos vegetales</t>
  </si>
  <si>
    <t>IMG21</t>
  </si>
  <si>
    <t>IMG22</t>
  </si>
  <si>
    <t>Collage de animales</t>
  </si>
  <si>
    <t>IMG23</t>
  </si>
  <si>
    <t>Tejidos animales</t>
  </si>
  <si>
    <t>Fausto Sáenz Jiménez</t>
  </si>
  <si>
    <t>Methanosarcina</t>
  </si>
  <si>
    <t>Moho 171014882
Levaduras 48176035
Setas 209302096</t>
  </si>
  <si>
    <t>Musgo 88706353
Hepática 189177146
Antocero 230136289</t>
  </si>
  <si>
    <t>Las tres imágenes se unen según instrucción: la primera (musgo) a la izquierda; la segunda (hepática) en el centro, y la tercera (antocero) en la derecha.</t>
  </si>
  <si>
    <t>Gimnosperma 53029285 Angiospermas 103170473</t>
  </si>
  <si>
    <t>Fotosintesis</t>
  </si>
  <si>
    <t>Traducir el texto de la imagen en inglés así: Oxygen: Oxígeno, Carbo dioxide: Dióxido de carbono, Sugar: Azucar, Light energy: luz del sol, water: agua, minerals: minerales</t>
  </si>
  <si>
    <t>http://commons.wikimedia.org/wiki/File:Silex_spring_in_yellowstone.jpg</t>
  </si>
  <si>
    <t>Ilustración</t>
  </si>
  <si>
    <t>http://standardsingenomics.org/index.php/sigen/article/view/sigs.2505605/708</t>
  </si>
  <si>
    <t>http://en.wikipedia.org/wiki/Leishmaniasis#/media/File:Leishmania_2009-04-14_smear.JPG</t>
  </si>
  <si>
    <t>Elaborar la ilustración similar a la de este link: http://www.geonomia.org/dokuwiki/doku.php?id=reproduccion_asexual</t>
  </si>
  <si>
    <t>Elaborar ilustración a partir de este link: http://web.educastur.princast.es/proyectos/formadultos/unidades/los_seres_vivos/ud2/6_3.html</t>
  </si>
  <si>
    <t>Elaborar ilustración a partir de este link: https://lh5.googleusercontent.com/-eq5pX-_geyU/UdbyGKmzreI/AAAAAAAAEqc/w6_-4BRDMtQ/w958-h560-no/figure_01_11_labeled.jpg</t>
  </si>
  <si>
    <t>Elaborar ilustración a partir del siguiente link: http://ejemplosde.info/wp-content/uploads/2013/09/Ejemplos-de-bacterias-caracter%C3%ADsticas.jpg</t>
  </si>
  <si>
    <t>Elaborar ilustración a partir del siguiente link: http://www.ecured.cu/images/3/37/Tejodo_Vegetal.jpg</t>
  </si>
  <si>
    <t>Elaborar ilustración a partir del siguiente link: https://dsmbio.files.wordpress.com/2010/05/clip_image0022.jpg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</si>
</sst>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14.4"/>
      <color theme="10"/>
      <name val="Calibri"/>
      <family val="2"/>
    </font>
    <font>
      <u/>
      <sz val="10"/>
      <color theme="10"/>
      <name val="Century Gothic"/>
      <family val="2"/>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23" fillId="0" borderId="5" xfId="51" applyNumberFormat="1" applyFont="1" applyFill="1" applyBorder="1" applyAlignment="1" applyProtection="1">
      <alignment vertical="center" wrapText="1"/>
    </xf>
    <xf numFmtId="0" fontId="14" fillId="0" borderId="5" xfId="0" applyFont="1" applyBorder="1" applyAlignment="1">
      <alignment wrapText="1"/>
    </xf>
    <xf numFmtId="1" fontId="9" fillId="0" borderId="5" xfId="0" applyNumberFormat="1" applyFont="1" applyFill="1" applyBorder="1" applyAlignment="1">
      <alignment vertical="center" wrapText="1"/>
    </xf>
    <xf numFmtId="0" fontId="24" fillId="0" borderId="5" xfId="0" applyFont="1" applyBorder="1" applyAlignment="1">
      <alignment wrapText="1"/>
    </xf>
    <xf numFmtId="0" fontId="24" fillId="0" borderId="5" xfId="0" applyFont="1" applyBorder="1" applyAlignment="1">
      <alignment vertical="center" wrapText="1"/>
    </xf>
    <xf numFmtId="0" fontId="9" fillId="0" borderId="5" xfId="0" applyFont="1" applyFill="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9" fillId="0" borderId="5" xfId="0" applyFont="1" applyFill="1" applyBorder="1" applyAlignment="1">
      <alignment wrapText="1"/>
    </xf>
    <xf numFmtId="0" fontId="22" fillId="0" borderId="0" xfId="51" applyAlignment="1" applyProtection="1">
      <alignment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en.wikipedia.org/wiki/Leishmaniasis" TargetMode="External"/><Relationship Id="rId1" Type="http://schemas.openxmlformats.org/officeDocument/2006/relationships/hyperlink" Target="http://standardsingenomics.org/index.php/sigen/article/view/sigs.2505605/708"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A30" zoomScale="120" zoomScaleNormal="120" zoomScalePageLayoutView="140" workbookViewId="0">
      <selection activeCell="A32" sqref="A32"/>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7"/>
      <c r="I1" s="47"/>
      <c r="J1" s="16"/>
      <c r="K1" s="16"/>
    </row>
    <row r="2" spans="1:16" ht="15.75" x14ac:dyDescent="0.25">
      <c r="A2" s="1"/>
      <c r="B2" s="3" t="s">
        <v>129</v>
      </c>
      <c r="C2" s="84" t="s">
        <v>22</v>
      </c>
      <c r="D2" s="85"/>
      <c r="F2" s="77" t="s">
        <v>0</v>
      </c>
      <c r="G2" s="78"/>
      <c r="H2" s="47"/>
      <c r="I2" s="47"/>
      <c r="J2" s="16"/>
    </row>
    <row r="3" spans="1:16" ht="15.75" x14ac:dyDescent="0.25">
      <c r="A3" s="1"/>
      <c r="B3" s="4" t="s">
        <v>8</v>
      </c>
      <c r="C3" s="86">
        <v>6</v>
      </c>
      <c r="D3" s="87"/>
      <c r="F3" s="79">
        <v>42105</v>
      </c>
      <c r="G3" s="80"/>
      <c r="H3" s="47"/>
      <c r="I3" s="47"/>
      <c r="J3" s="16"/>
    </row>
    <row r="4" spans="1:16" ht="16.5" x14ac:dyDescent="0.3">
      <c r="A4" s="1"/>
      <c r="B4" s="4" t="s">
        <v>54</v>
      </c>
      <c r="C4" s="86" t="s">
        <v>145</v>
      </c>
      <c r="D4" s="87"/>
      <c r="E4" s="5"/>
      <c r="F4" s="46" t="s">
        <v>55</v>
      </c>
      <c r="G4" s="45" t="s">
        <v>146</v>
      </c>
      <c r="H4" s="47"/>
      <c r="I4" s="47"/>
      <c r="J4" s="16"/>
      <c r="K4" s="16"/>
    </row>
    <row r="5" spans="1:16" ht="16.5" thickBot="1" x14ac:dyDescent="0.3">
      <c r="A5" s="1"/>
      <c r="B5" s="6" t="s">
        <v>1</v>
      </c>
      <c r="C5" s="88" t="s">
        <v>198</v>
      </c>
      <c r="D5" s="89"/>
      <c r="E5" s="5"/>
      <c r="F5" s="44" t="str">
        <f>IF(G4="Recurso","Motor del recurso","")</f>
        <v/>
      </c>
      <c r="G5" s="44"/>
      <c r="H5" s="47"/>
      <c r="I5" s="68"/>
      <c r="J5" s="16"/>
      <c r="K5" s="16"/>
    </row>
    <row r="6" spans="1:16" ht="16.5" thickBot="1" x14ac:dyDescent="0.3">
      <c r="A6" s="1"/>
      <c r="B6" s="1"/>
      <c r="C6" s="1"/>
      <c r="D6" s="1"/>
      <c r="E6" s="7"/>
      <c r="F6" s="1"/>
      <c r="G6" s="1"/>
      <c r="H6" s="47"/>
      <c r="I6" s="47"/>
      <c r="J6" s="16"/>
      <c r="K6" s="16"/>
    </row>
    <row r="7" spans="1:16" ht="15" customHeight="1" x14ac:dyDescent="0.25">
      <c r="A7" s="1"/>
      <c r="B7" s="31" t="s">
        <v>40</v>
      </c>
      <c r="C7" s="8" t="s">
        <v>147</v>
      </c>
      <c r="D7" s="30" t="s">
        <v>39</v>
      </c>
      <c r="F7" s="1"/>
      <c r="G7" s="1"/>
      <c r="H7" s="1"/>
      <c r="I7" s="1"/>
      <c r="J7" s="16"/>
      <c r="K7" s="16"/>
    </row>
    <row r="8" spans="1:16" s="9" customFormat="1" ht="16.5" thickBot="1" x14ac:dyDescent="0.3">
      <c r="A8" s="10"/>
      <c r="B8" s="10"/>
      <c r="C8" s="10"/>
      <c r="D8" s="11"/>
      <c r="E8" s="11"/>
      <c r="F8" s="81" t="s">
        <v>62</v>
      </c>
      <c r="G8" s="82"/>
      <c r="H8" s="82"/>
      <c r="I8" s="83"/>
      <c r="J8" s="18"/>
      <c r="K8" s="12"/>
      <c r="L8" s="2"/>
      <c r="M8" s="2"/>
      <c r="N8" s="2"/>
      <c r="O8" s="2"/>
      <c r="P8" s="2"/>
    </row>
    <row r="9" spans="1:16" ht="26.25" thickBot="1" x14ac:dyDescent="0.3">
      <c r="A9" s="27" t="s">
        <v>2</v>
      </c>
      <c r="B9" s="24" t="s">
        <v>9</v>
      </c>
      <c r="C9" s="23" t="s">
        <v>3</v>
      </c>
      <c r="D9" s="23" t="s">
        <v>4</v>
      </c>
      <c r="E9" s="23" t="s">
        <v>5</v>
      </c>
      <c r="F9" s="67" t="s">
        <v>61</v>
      </c>
      <c r="G9" s="67" t="s">
        <v>59</v>
      </c>
      <c r="H9" s="67" t="s">
        <v>60</v>
      </c>
      <c r="I9" s="67" t="s">
        <v>121</v>
      </c>
      <c r="J9" s="24" t="s">
        <v>6</v>
      </c>
      <c r="K9" s="25" t="s">
        <v>7</v>
      </c>
    </row>
    <row r="10" spans="1:16" s="12" customFormat="1" ht="81" x14ac:dyDescent="0.25">
      <c r="A10" s="13" t="s">
        <v>142</v>
      </c>
      <c r="B10" s="13" t="s">
        <v>148</v>
      </c>
      <c r="C10" s="26" t="str">
        <f>IF(OR(B10&lt;&gt;"",J10&lt;&gt;""),IF($G$4="Recurso",CONCATENATE($G$4," ",$G$5),$G$4),"")</f>
        <v>Cuaderno de Estudio</v>
      </c>
      <c r="D10" s="14" t="s">
        <v>149</v>
      </c>
      <c r="E10" s="14" t="s">
        <v>150</v>
      </c>
      <c r="F10" s="14" t="str">
        <f>IF(OR(B10&lt;&gt;"",J10&lt;&gt;""),CONCATENATE($C$7,"_",$A10,IF($G$4="Cuaderno de Estudio","_small",CONCATENATE(IF(I10="","","n"),IF(LEFT($G$5,1)="F",".jpg",".png")))),"")</f>
        <v>CN_06_03_CO_IMG01_small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CN_06_03_CO_IMG01_zoom</v>
      </c>
      <c r="I10" s="14" t="str">
        <f>IF(OR(B10&lt;&gt;"",J10&lt;&gt;""),IF($G$4="Recurso",IF(LEFT($G$5,1)="M",IF(VLOOKUP($G$5,'Definición técnica de imagenes'!$A$3:$G$17,6,FALSE)=0,"",VLOOKUP($G$5,'Definición técnica de imagenes'!$A$3:$G$17,6,FALSE)),IF($G$5="F1","","")),'Definición técnica de imagenes'!$F$16),"")</f>
        <v>800 x 600 px</v>
      </c>
      <c r="J10" s="14" t="s">
        <v>151</v>
      </c>
      <c r="K10" s="19"/>
    </row>
    <row r="11" spans="1:16" s="12" customFormat="1" ht="67.5" x14ac:dyDescent="0.25">
      <c r="A11" s="13" t="s">
        <v>152</v>
      </c>
      <c r="B11" s="71"/>
      <c r="C11" s="26" t="str">
        <f t="shared" ref="C11:C74" si="0">IF(OR(B11&lt;&gt;"",J11&lt;&gt;""),IF($G$4="Recurso",CONCATENATE($G$4," ",$G$5),$G$4),"")</f>
        <v>Cuaderno de Estudio</v>
      </c>
      <c r="D11" s="14" t="s">
        <v>207</v>
      </c>
      <c r="E11" s="14" t="s">
        <v>153</v>
      </c>
      <c r="F11" s="14" t="str">
        <f t="shared" ref="F11:F74" si="1">IF(OR(B11&lt;&gt;"",J11&lt;&gt;""),CONCATENATE($C$7,"_",$A11,IF($G$4="Cuaderno de Estudio","_small",CONCATENATE(IF(I11="","","n"),IF(LEFT($G$5,1)="F",".jpg",".png")))),"")</f>
        <v>CN_06_03_CO_IMG02_small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IF(AND(I11&lt;&gt;"",I11&lt;&gt;0),IF(OR(B11&lt;&gt;"",J11&lt;&gt;""),CONCATENATE($C$7,"_",$A11,IF($G$4="Cuaderno de Estudio","_zoom",CONCATENATE("a",IF(LEFT($G$5,1)="F",".jpg",".png")))),""),"")</f>
        <v>CN_06_03_CO_IMG02_zoom</v>
      </c>
      <c r="I11" s="14" t="str">
        <f>IF(OR(B11&lt;&gt;"",J11&lt;&gt;""),IF($G$4="Recurso",IF(LEFT($G$5,1)="M",IF(VLOOKUP($G$5,'Definición técnica de imagenes'!$A$3:$G$17,6,FALSE)=0,"",VLOOKUP($G$5,'Definición técnica de imagenes'!$A$3:$G$17,6,FALSE)),IF($G$5="F1","","")),'Definición técnica de imagenes'!$F$16),"")</f>
        <v>800 x 600 px</v>
      </c>
      <c r="J11" s="72" t="s">
        <v>154</v>
      </c>
      <c r="K11" s="108" t="s">
        <v>211</v>
      </c>
    </row>
    <row r="12" spans="1:16" s="12" customFormat="1" ht="67.5" x14ac:dyDescent="0.25">
      <c r="A12" s="73" t="s">
        <v>155</v>
      </c>
      <c r="B12" s="73"/>
      <c r="C12" s="26" t="str">
        <f t="shared" si="0"/>
        <v>Cuaderno de Estudio</v>
      </c>
      <c r="D12" s="14" t="s">
        <v>207</v>
      </c>
      <c r="E12" s="14" t="s">
        <v>153</v>
      </c>
      <c r="F12" s="14" t="str">
        <f t="shared" si="1"/>
        <v>CN_06_03_CO_IMG03_small</v>
      </c>
      <c r="G12" s="14" t="str">
        <f>IF(F12&lt;&gt;"",IF($G$4="Recurso",IF(LEFT($G$5,1)="M",VLOOKUP($G$5,'Definición técnica de imagenes'!$A$3:$G$17,5,FALSE),IF($G$5="F1",'Definición técnica de imagenes'!$E$15,'Definición técnica de imagenes'!$F$13)),'Definición técnica de imagenes'!$E$16),"")</f>
        <v>526 x 370 px</v>
      </c>
      <c r="H12" s="14" t="str">
        <f t="shared" si="2"/>
        <v>CN_06_03_CO_IMG03_zoom</v>
      </c>
      <c r="I12" s="14" t="str">
        <f>IF(OR(B12&lt;&gt;"",J12&lt;&gt;""),IF($G$4="Recurso",IF(LEFT($G$5,1)="M",IF(VLOOKUP($G$5,'Definición técnica de imagenes'!$A$3:$G$17,6,FALSE)=0,"",VLOOKUP($G$5,'Definición técnica de imagenes'!$A$3:$G$17,6,FALSE)),IF($G$5="F1","","")),'Definición técnica de imagenes'!$F$16),"")</f>
        <v>800 x 600 px</v>
      </c>
      <c r="J12" s="72" t="s">
        <v>156</v>
      </c>
      <c r="K12" s="72" t="s">
        <v>210</v>
      </c>
    </row>
    <row r="13" spans="1:16" s="12" customFormat="1" ht="94.5" x14ac:dyDescent="0.25">
      <c r="A13" s="73" t="s">
        <v>157</v>
      </c>
      <c r="B13" s="73"/>
      <c r="C13" s="26" t="str">
        <f t="shared" si="0"/>
        <v>Cuaderno de Estudio</v>
      </c>
      <c r="D13" s="14" t="s">
        <v>207</v>
      </c>
      <c r="E13" s="14" t="s">
        <v>153</v>
      </c>
      <c r="F13" s="14" t="str">
        <f t="shared" si="1"/>
        <v>CN_06_03_CO_IMG04_small</v>
      </c>
      <c r="G13" s="14" t="str">
        <f>IF(F13&lt;&gt;"",IF($G$4="Recurso",IF(LEFT($G$5,1)="M",VLOOKUP($G$5,'Definición técnica de imagenes'!$A$3:$G$17,5,FALSE),IF($G$5="F1",'Definición técnica de imagenes'!$E$15,'Definición técnica de imagenes'!$F$13)),'Definición técnica de imagenes'!$E$16),"")</f>
        <v>526 x 370 px</v>
      </c>
      <c r="H13" s="14" t="str">
        <f t="shared" si="2"/>
        <v>CN_06_03_CO_IMG04_zoom</v>
      </c>
      <c r="I13" s="14" t="str">
        <f>IF(OR(B13&lt;&gt;"",J13&lt;&gt;""),IF($G$4="Recurso",IF(LEFT($G$5,1)="M",IF(VLOOKUP($G$5,'Definición técnica de imagenes'!$A$3:$G$17,6,FALSE)=0,"",VLOOKUP($G$5,'Definición técnica de imagenes'!$A$3:$G$17,6,FALSE)),IF($G$5="F1","","")),'Definición técnica de imagenes'!$F$16),"")</f>
        <v>800 x 600 px</v>
      </c>
      <c r="J13" s="72" t="s">
        <v>158</v>
      </c>
      <c r="K13" s="72" t="s">
        <v>212</v>
      </c>
    </row>
    <row r="14" spans="1:16" s="12" customFormat="1" ht="93.75" x14ac:dyDescent="0.3">
      <c r="A14" s="73" t="s">
        <v>159</v>
      </c>
      <c r="B14" s="109" t="s">
        <v>208</v>
      </c>
      <c r="C14" s="26" t="str">
        <f t="shared" si="0"/>
        <v>Cuaderno de Estudio</v>
      </c>
      <c r="D14" s="14" t="s">
        <v>149</v>
      </c>
      <c r="E14" s="14" t="s">
        <v>153</v>
      </c>
      <c r="F14" s="14" t="str">
        <f t="shared" si="1"/>
        <v>CN_06_03_CO_IMG05_small</v>
      </c>
      <c r="G14" s="14" t="str">
        <f>IF(F14&lt;&gt;"",IF($G$4="Recurso",IF(LEFT($G$5,1)="M",VLOOKUP($G$5,'Definición técnica de imagenes'!$A$3:$G$17,5,FALSE),IF($G$5="F1",'Definición técnica de imagenes'!$E$15,'Definición técnica de imagenes'!$F$13)),'Definición técnica de imagenes'!$E$16),"")</f>
        <v>526 x 370 px</v>
      </c>
      <c r="H14" s="14" t="str">
        <f t="shared" si="2"/>
        <v>CN_06_03_CO_IMG05_zoom</v>
      </c>
      <c r="I14" s="14" t="str">
        <f>IF(OR(B14&lt;&gt;"",J14&lt;&gt;""),IF($G$4="Recurso",IF(LEFT($G$5,1)="M",IF(VLOOKUP($G$5,'Definición técnica de imagenes'!$A$3:$G$17,6,FALSE)=0,"",VLOOKUP($G$5,'Definición técnica de imagenes'!$A$3:$G$17,6,FALSE)),IF($G$5="F1","","")),'Definición técnica de imagenes'!$F$16),"")</f>
        <v>800 x 600 px</v>
      </c>
      <c r="J14" s="72" t="s">
        <v>199</v>
      </c>
      <c r="K14" s="19"/>
    </row>
    <row r="15" spans="1:16" s="12" customFormat="1" ht="40.5" x14ac:dyDescent="0.25">
      <c r="A15" s="73" t="s">
        <v>161</v>
      </c>
      <c r="B15" s="73" t="s">
        <v>206</v>
      </c>
      <c r="C15" s="26" t="str">
        <f t="shared" si="0"/>
        <v>Cuaderno de Estudio</v>
      </c>
      <c r="D15" s="14" t="s">
        <v>149</v>
      </c>
      <c r="E15" s="14" t="s">
        <v>153</v>
      </c>
      <c r="F15" s="14" t="str">
        <f t="shared" si="1"/>
        <v>CN_06_03_CO_IMG06_small</v>
      </c>
      <c r="G15" s="14" t="str">
        <f>IF(F15&lt;&gt;"",IF($G$4="Recurso",IF(LEFT($G$5,1)="M",VLOOKUP($G$5,'Definición técnica de imagenes'!$A$3:$G$17,5,FALSE),IF($G$5="F1",'Definición técnica de imagenes'!$E$15,'Definición técnica de imagenes'!$F$13)),'Definición técnica de imagenes'!$E$16),"")</f>
        <v>526 x 370 px</v>
      </c>
      <c r="H15" s="14" t="str">
        <f t="shared" si="2"/>
        <v>CN_06_03_CO_IMG06_zoom</v>
      </c>
      <c r="I15" s="14" t="str">
        <f>IF(OR(B15&lt;&gt;"",J15&lt;&gt;""),IF($G$4="Recurso",IF(LEFT($G$5,1)="M",IF(VLOOKUP($G$5,'Definición técnica de imagenes'!$A$3:$G$17,6,FALSE)=0,"",VLOOKUP($G$5,'Definición técnica de imagenes'!$A$3:$G$17,6,FALSE)),IF($G$5="F1","","")),'Definición técnica de imagenes'!$F$16),"")</f>
        <v>800 x 600 px</v>
      </c>
      <c r="J15" s="74" t="s">
        <v>163</v>
      </c>
      <c r="K15" s="20"/>
    </row>
    <row r="16" spans="1:16" s="12" customFormat="1" ht="14.25" x14ac:dyDescent="0.3">
      <c r="A16" s="73" t="s">
        <v>162</v>
      </c>
      <c r="B16" s="73">
        <v>145028542</v>
      </c>
      <c r="C16" s="26" t="str">
        <f t="shared" si="0"/>
        <v>Cuaderno de Estudio</v>
      </c>
      <c r="D16" s="14" t="s">
        <v>149</v>
      </c>
      <c r="E16" s="14" t="s">
        <v>153</v>
      </c>
      <c r="F16" s="14" t="str">
        <f t="shared" si="1"/>
        <v>CN_06_03_CO_IMG07_small</v>
      </c>
      <c r="G16" s="14" t="str">
        <f>IF(F16&lt;&gt;"",IF($G$4="Recurso",IF(LEFT($G$5,1)="M",VLOOKUP($G$5,'Definición técnica de imagenes'!$A$3:$G$17,5,FALSE),IF($G$5="F1",'Definición técnica de imagenes'!$E$15,'Definición técnica de imagenes'!$F$13)),'Definición técnica de imagenes'!$E$16),"")</f>
        <v>526 x 370 px</v>
      </c>
      <c r="H16" s="14" t="str">
        <f t="shared" si="2"/>
        <v>CN_06_03_CO_IMG07_zoom</v>
      </c>
      <c r="I16" s="14" t="str">
        <f>IF(OR(B16&lt;&gt;"",J16&lt;&gt;""),IF($G$4="Recurso",IF(LEFT($G$5,1)="M",IF(VLOOKUP($G$5,'Definición técnica de imagenes'!$A$3:$G$17,6,FALSE)=0,"",VLOOKUP($G$5,'Definición técnica de imagenes'!$A$3:$G$17,6,FALSE)),IF($G$5="F1","","")),'Definición técnica de imagenes'!$F$16),"")</f>
        <v>800 x 600 px</v>
      </c>
      <c r="J16" s="74" t="s">
        <v>165</v>
      </c>
      <c r="K16" s="28"/>
    </row>
    <row r="17" spans="1:11" s="12" customFormat="1" x14ac:dyDescent="0.25">
      <c r="A17" s="73" t="s">
        <v>164</v>
      </c>
      <c r="B17" s="73">
        <v>255208717</v>
      </c>
      <c r="C17" s="26" t="str">
        <f>IF(OR(B17&lt;&gt;"",J17&lt;&gt;""),IF($G$4="Recurso",CONCATENATE($G$4," ",$G$5),$G$4),"")</f>
        <v>Cuaderno de Estudio</v>
      </c>
      <c r="D17" s="14" t="s">
        <v>149</v>
      </c>
      <c r="E17" s="14" t="s">
        <v>153</v>
      </c>
      <c r="F17" s="14" t="str">
        <f>IF(OR(B17&lt;&gt;"",J17&lt;&gt;""),CONCATENATE($C$7,"_",$A17,IF($G$4="Cuaderno de Estudio","_small",CONCATENATE(IF(I17="","","n"),IF(LEFT($G$5,1)="F",".jpg",".png")))),"")</f>
        <v>CN_06_03_CO_IMG08_small</v>
      </c>
      <c r="G17" s="14" t="str">
        <f>IF(F17&lt;&gt;"",IF($G$4="Recurso",IF(LEFT($G$5,1)="M",VLOOKUP($G$5,'Definición técnica de imagenes'!$A$3:$G$17,5,FALSE),IF($G$5="F1",'Definición técnica de imagenes'!$E$15,'Definición técnica de imagenes'!$F$13)),'Definición técnica de imagenes'!$E$16),"")</f>
        <v>526 x 370 px</v>
      </c>
      <c r="H17" s="14" t="str">
        <f>IF(AND(I17&lt;&gt;"",I17&lt;&gt;0),IF(OR(B17&lt;&gt;"",J17&lt;&gt;""),CONCATENATE($C$7,"_",$A17,IF($G$4="Cuaderno de Estudio","_zoom",CONCATENATE("a",IF(LEFT($G$5,1)="F",".jpg",".png")))),""),"")</f>
        <v>CN_06_03_CO_IMG08_zoom</v>
      </c>
      <c r="I17" s="14" t="str">
        <f>IF(OR(B17&lt;&gt;"",J17&lt;&gt;""),IF($G$4="Recurso",IF(LEFT($G$5,1)="M",IF(VLOOKUP($G$5,'Definición técnica de imagenes'!$A$3:$G$17,6,FALSE)=0,"",VLOOKUP($G$5,'Definición técnica de imagenes'!$A$3:$G$17,6,FALSE)),IF($G$5="F1","","")),'Definición técnica de imagenes'!$F$16),"")</f>
        <v>800 x 600 px</v>
      </c>
      <c r="J17" s="74" t="s">
        <v>167</v>
      </c>
      <c r="K17" s="20"/>
    </row>
    <row r="18" spans="1:11" s="12" customFormat="1" ht="81" x14ac:dyDescent="0.25">
      <c r="A18" s="73" t="s">
        <v>166</v>
      </c>
      <c r="B18" s="73"/>
      <c r="C18" s="26" t="str">
        <f>IF(OR(B18&lt;&gt;"",J18&lt;&gt;""),IF($G$4="Recurso",CONCATENATE($G$4," ",$G$5),$G$4),"")</f>
        <v>Cuaderno de Estudio</v>
      </c>
      <c r="D18" s="14" t="s">
        <v>207</v>
      </c>
      <c r="E18" s="14" t="s">
        <v>150</v>
      </c>
      <c r="F18" s="14" t="str">
        <f>IF(OR(B18&lt;&gt;"",J18&lt;&gt;""),CONCATENATE($C$7,"_",$A18,IF($G$4="Cuaderno de Estudio","_small",CONCATENATE(IF(I18="","","n"),IF(LEFT($G$5,1)="F",".jpg",".png")))),"")</f>
        <v>CN_06_03_CO_IMG09_small</v>
      </c>
      <c r="G18" s="14" t="str">
        <f>IF(F18&lt;&gt;"",IF($G$4="Recurso",IF(LEFT($G$5,1)="M",VLOOKUP($G$5,'Definición técnica de imagenes'!$A$3:$G$17,5,FALSE),IF($G$5="F1",'Definición técnica de imagenes'!$E$15,'Definición técnica de imagenes'!$F$13)),'Definición técnica de imagenes'!$E$16),"")</f>
        <v>526 x 370 px</v>
      </c>
      <c r="H18" s="14" t="str">
        <f>IF(AND(I18&lt;&gt;"",I18&lt;&gt;0),IF(OR(B18&lt;&gt;"",J18&lt;&gt;""),CONCATENATE($C$7,"_",$A18,IF($G$4="Cuaderno de Estudio","_zoom",CONCATENATE("a",IF(LEFT($G$5,1)="F",".jpg",".png")))),""),"")</f>
        <v>CN_06_03_CO_IMG09_zoom</v>
      </c>
      <c r="I18" s="14" t="str">
        <f>IF(OR(B18&lt;&gt;"",J18&lt;&gt;""),IF($G$4="Recurso",IF(LEFT($G$5,1)="M",IF(VLOOKUP($G$5,'Definición técnica de imagenes'!$A$3:$G$17,6,FALSE)=0,"",VLOOKUP($G$5,'Definición técnica de imagenes'!$A$3:$G$17,6,FALSE)),IF($G$5="F1","","")),'Definición técnica de imagenes'!$F$16),"")</f>
        <v>800 x 600 px</v>
      </c>
      <c r="J18" s="75" t="s">
        <v>169</v>
      </c>
      <c r="K18" s="74" t="s">
        <v>213</v>
      </c>
    </row>
    <row r="19" spans="1:11" s="12" customFormat="1" ht="14.25" x14ac:dyDescent="0.3">
      <c r="A19" s="73" t="s">
        <v>168</v>
      </c>
      <c r="B19" s="73">
        <v>101601940</v>
      </c>
      <c r="C19" s="26" t="str">
        <f>IF(OR(B19&lt;&gt;"",J19&lt;&gt;""),IF($G$4="Recurso",CONCATENATE($G$4," ",$G$5),$G$4),"")</f>
        <v>Cuaderno de Estudio</v>
      </c>
      <c r="D19" s="14" t="s">
        <v>149</v>
      </c>
      <c r="E19" s="14" t="s">
        <v>153</v>
      </c>
      <c r="F19" s="14" t="str">
        <f>IF(OR(B19&lt;&gt;"",J19&lt;&gt;""),CONCATENATE($C$7,"_",$A19,IF($G$4="Cuaderno de Estudio","_small",CONCATENATE(IF(I19="","","n"),IF(LEFT($G$5,1)="F",".jpg",".png")))),"")</f>
        <v>CN_06_03_CO_IMG10_small</v>
      </c>
      <c r="G19" s="14" t="str">
        <f>IF(F19&lt;&gt;"",IF($G$4="Recurso",IF(LEFT($G$5,1)="M",VLOOKUP($G$5,'Definición técnica de imagenes'!$A$3:$G$17,5,FALSE),IF($G$5="F1",'Definición técnica de imagenes'!$E$15,'Definición técnica de imagenes'!$F$13)),'Definición técnica de imagenes'!$E$16),"")</f>
        <v>526 x 370 px</v>
      </c>
      <c r="H19" s="14" t="str">
        <f>IF(AND(I19&lt;&gt;"",I19&lt;&gt;0),IF(OR(B19&lt;&gt;"",J19&lt;&gt;""),CONCATENATE($C$7,"_",$A19,IF($G$4="Cuaderno de Estudio","_zoom",CONCATENATE("a",IF(LEFT($G$5,1)="F",".jpg",".png")))),""),"")</f>
        <v>CN_06_03_CO_IMG10_zoom</v>
      </c>
      <c r="I19" s="14" t="str">
        <f>IF(OR(B19&lt;&gt;"",J19&lt;&gt;""),IF($G$4="Recurso",IF(LEFT($G$5,1)="M",IF(VLOOKUP($G$5,'Definición técnica de imagenes'!$A$3:$G$17,6,FALSE)=0,"",VLOOKUP($G$5,'Definición técnica de imagenes'!$A$3:$G$17,6,FALSE)),IF($G$5="F1","","")),'Definición técnica de imagenes'!$F$16),"")</f>
        <v>800 x 600 px</v>
      </c>
      <c r="J19" s="72" t="s">
        <v>171</v>
      </c>
      <c r="K19" s="28"/>
    </row>
    <row r="20" spans="1:11" s="12" customFormat="1" ht="93.75" x14ac:dyDescent="0.3">
      <c r="A20" s="73" t="s">
        <v>170</v>
      </c>
      <c r="B20" s="109" t="s">
        <v>209</v>
      </c>
      <c r="C20" s="26" t="str">
        <f t="shared" si="0"/>
        <v>Cuaderno de Estudio</v>
      </c>
      <c r="D20" s="14" t="s">
        <v>149</v>
      </c>
      <c r="E20" s="14" t="s">
        <v>153</v>
      </c>
      <c r="F20" s="14" t="str">
        <f t="shared" si="1"/>
        <v>CN_06_03_CO_IMG11_small</v>
      </c>
      <c r="G20" s="14" t="str">
        <f>IF(F20&lt;&gt;"",IF($G$4="Recurso",IF(LEFT($G$5,1)="M",VLOOKUP($G$5,'Definición técnica de imagenes'!$A$3:$G$17,5,FALSE),IF($G$5="F1",'Definición técnica de imagenes'!$E$15,'Definición técnica de imagenes'!$F$13)),'Definición técnica de imagenes'!$E$16),"")</f>
        <v>526 x 370 px</v>
      </c>
      <c r="H20" s="14" t="str">
        <f t="shared" si="2"/>
        <v>CN_06_03_CO_IMG11_zoom</v>
      </c>
      <c r="I20" s="14" t="str">
        <f>IF(OR(B20&lt;&gt;"",J20&lt;&gt;""),IF($G$4="Recurso",IF(LEFT($G$5,1)="M",IF(VLOOKUP($G$5,'Definición técnica de imagenes'!$A$3:$G$17,6,FALSE)=0,"",VLOOKUP($G$5,'Definición técnica de imagenes'!$A$3:$G$17,6,FALSE)),IF($G$5="F1","","")),'Definición técnica de imagenes'!$F$16),"")</f>
        <v>800 x 600 px</v>
      </c>
      <c r="J20" s="74" t="s">
        <v>173</v>
      </c>
      <c r="K20" s="20"/>
    </row>
    <row r="21" spans="1:11" s="12" customFormat="1" x14ac:dyDescent="0.25">
      <c r="A21" s="73" t="s">
        <v>172</v>
      </c>
      <c r="B21" s="73">
        <v>92979859</v>
      </c>
      <c r="C21" s="26" t="str">
        <f t="shared" si="0"/>
        <v>Cuaderno de Estudio</v>
      </c>
      <c r="D21" s="14" t="s">
        <v>149</v>
      </c>
      <c r="E21" s="14" t="s">
        <v>150</v>
      </c>
      <c r="F21" s="14" t="str">
        <f t="shared" si="1"/>
        <v>CN_06_03_CO_IMG12_small</v>
      </c>
      <c r="G21" s="14" t="str">
        <f>IF(F21&lt;&gt;"",IF($G$4="Recurso",IF(LEFT($G$5,1)="M",VLOOKUP($G$5,'Definición técnica de imagenes'!$A$3:$G$17,5,FALSE),IF($G$5="F1",'Definición técnica de imagenes'!$E$15,'Definición técnica de imagenes'!$F$13)),'Definición técnica de imagenes'!$E$16),"")</f>
        <v>526 x 370 px</v>
      </c>
      <c r="H21" s="14" t="str">
        <f t="shared" si="2"/>
        <v>CN_06_03_CO_IMG12_zoom</v>
      </c>
      <c r="I21" s="14" t="str">
        <f>IF(OR(B21&lt;&gt;"",J21&lt;&gt;""),IF($G$4="Recurso",IF(LEFT($G$5,1)="M",IF(VLOOKUP($G$5,'Definición técnica de imagenes'!$A$3:$G$17,6,FALSE)=0,"",VLOOKUP($G$5,'Definición técnica de imagenes'!$A$3:$G$17,6,FALSE)),IF($G$5="F1","","")),'Definición técnica de imagenes'!$F$16),"")</f>
        <v>800 x 600 px</v>
      </c>
      <c r="J21" s="76" t="s">
        <v>175</v>
      </c>
      <c r="K21" s="20"/>
    </row>
    <row r="22" spans="1:11" s="12" customFormat="1" ht="67.5" x14ac:dyDescent="0.25">
      <c r="A22" s="73" t="s">
        <v>174</v>
      </c>
      <c r="B22" s="73" t="s">
        <v>200</v>
      </c>
      <c r="C22" s="26" t="str">
        <f t="shared" si="0"/>
        <v>Cuaderno de Estudio</v>
      </c>
      <c r="D22" s="14" t="s">
        <v>149</v>
      </c>
      <c r="E22" s="14" t="s">
        <v>153</v>
      </c>
      <c r="F22" s="14" t="str">
        <f t="shared" si="1"/>
        <v>CN_06_03_CO_IMG13_small</v>
      </c>
      <c r="G22" s="14" t="str">
        <f>IF(F22&lt;&gt;"",IF($G$4="Recurso",IF(LEFT($G$5,1)="M",VLOOKUP($G$5,'Definición técnica de imagenes'!$A$3:$G$17,5,FALSE),IF($G$5="F1",'Definición técnica de imagenes'!$E$15,'Definición técnica de imagenes'!$F$13)),'Definición técnica de imagenes'!$E$16),"")</f>
        <v>526 x 370 px</v>
      </c>
      <c r="H22" s="14" t="str">
        <f t="shared" si="2"/>
        <v>CN_06_03_CO_IMG13_zoom</v>
      </c>
      <c r="I22" s="14" t="str">
        <f>IF(OR(B22&lt;&gt;"",J22&lt;&gt;""),IF($G$4="Recurso",IF(LEFT($G$5,1)="M",IF(VLOOKUP($G$5,'Definición técnica de imagenes'!$A$3:$G$17,6,FALSE)=0,"",VLOOKUP($G$5,'Definición técnica de imagenes'!$A$3:$G$17,6,FALSE)),IF($G$5="F1","","")),'Definición técnica de imagenes'!$F$16),"")</f>
        <v>800 x 600 px</v>
      </c>
      <c r="J22" s="72" t="s">
        <v>177</v>
      </c>
      <c r="K22" s="72" t="s">
        <v>178</v>
      </c>
    </row>
    <row r="23" spans="1:11" s="12" customFormat="1" x14ac:dyDescent="0.25">
      <c r="A23" s="73" t="s">
        <v>176</v>
      </c>
      <c r="B23" s="73">
        <v>250764838</v>
      </c>
      <c r="C23" s="26" t="str">
        <f t="shared" si="0"/>
        <v>Cuaderno de Estudio</v>
      </c>
      <c r="D23" s="14" t="s">
        <v>149</v>
      </c>
      <c r="E23" s="14" t="s">
        <v>153</v>
      </c>
      <c r="F23" s="14" t="str">
        <f t="shared" si="1"/>
        <v>CN_06_03_CO_IMG14_small</v>
      </c>
      <c r="G23" s="14" t="str">
        <f>IF(F23&lt;&gt;"",IF($G$4="Recurso",IF(LEFT($G$5,1)="M",VLOOKUP($G$5,'Definición técnica de imagenes'!$A$3:$G$17,5,FALSE),IF($G$5="F1",'Definición técnica de imagenes'!$E$15,'Definición técnica de imagenes'!$F$13)),'Definición técnica de imagenes'!$E$16),"")</f>
        <v>526 x 370 px</v>
      </c>
      <c r="H23" s="14" t="str">
        <f t="shared" si="2"/>
        <v>CN_06_03_CO_IMG14_zoom</v>
      </c>
      <c r="I23" s="14" t="str">
        <f>IF(OR(B23&lt;&gt;"",J23&lt;&gt;""),IF($G$4="Recurso",IF(LEFT($G$5,1)="M",IF(VLOOKUP($G$5,'Definición técnica de imagenes'!$A$3:$G$17,6,FALSE)=0,"",VLOOKUP($G$5,'Definición técnica de imagenes'!$A$3:$G$17,6,FALSE)),IF($G$5="F1","","")),'Definición técnica de imagenes'!$F$16),"")</f>
        <v>800 x 600 px</v>
      </c>
      <c r="J23" s="76" t="s">
        <v>180</v>
      </c>
      <c r="K23" s="72"/>
    </row>
    <row r="24" spans="1:11" s="12" customFormat="1" ht="67.5" x14ac:dyDescent="0.25">
      <c r="A24" s="73" t="s">
        <v>179</v>
      </c>
      <c r="B24" s="73" t="s">
        <v>182</v>
      </c>
      <c r="C24" s="26" t="str">
        <f t="shared" si="0"/>
        <v>Cuaderno de Estudio</v>
      </c>
      <c r="D24" s="14" t="s">
        <v>149</v>
      </c>
      <c r="E24" s="14" t="s">
        <v>150</v>
      </c>
      <c r="F24" s="14" t="str">
        <f t="shared" si="1"/>
        <v>CN_06_03_CO_IMG15_small</v>
      </c>
      <c r="G24" s="14" t="str">
        <f>IF(F24&lt;&gt;"",IF($G$4="Recurso",IF(LEFT($G$5,1)="M",VLOOKUP($G$5,'Definición técnica de imagenes'!$A$3:$G$17,5,FALSE),IF($G$5="F1",'Definición técnica de imagenes'!$E$15,'Definición técnica de imagenes'!$F$13)),'Definición técnica de imagenes'!$E$16),"")</f>
        <v>526 x 370 px</v>
      </c>
      <c r="H24" s="14" t="str">
        <f t="shared" si="2"/>
        <v>CN_06_03_CO_IMG15_zoom</v>
      </c>
      <c r="I24" s="14" t="str">
        <f>IF(OR(B24&lt;&gt;"",J24&lt;&gt;""),IF($G$4="Recurso",IF(LEFT($G$5,1)="M",IF(VLOOKUP($G$5,'Definición técnica de imagenes'!$A$3:$G$17,6,FALSE)=0,"",VLOOKUP($G$5,'Definición técnica de imagenes'!$A$3:$G$17,6,FALSE)),IF($G$5="F1","","")),'Definición técnica de imagenes'!$F$16),"")</f>
        <v>800 x 600 px</v>
      </c>
      <c r="J24" s="76" t="s">
        <v>183</v>
      </c>
      <c r="K24" s="15"/>
    </row>
    <row r="25" spans="1:11" s="12" customFormat="1" ht="67.5" x14ac:dyDescent="0.25">
      <c r="A25" s="73" t="s">
        <v>181</v>
      </c>
      <c r="B25" s="73" t="s">
        <v>201</v>
      </c>
      <c r="C25" s="26" t="str">
        <f t="shared" si="0"/>
        <v>Cuaderno de Estudio</v>
      </c>
      <c r="D25" s="14" t="s">
        <v>149</v>
      </c>
      <c r="E25" s="14" t="s">
        <v>153</v>
      </c>
      <c r="F25" s="14" t="str">
        <f t="shared" si="1"/>
        <v>CN_06_03_CO_IMG16_small</v>
      </c>
      <c r="G25" s="14" t="str">
        <f>IF(F25&lt;&gt;"",IF($G$4="Recurso",IF(LEFT($G$5,1)="M",VLOOKUP($G$5,'Definición técnica de imagenes'!$A$3:$G$17,5,FALSE),IF($G$5="F1",'Definición técnica de imagenes'!$E$15,'Definición técnica de imagenes'!$F$13)),'Definición técnica de imagenes'!$E$16),"")</f>
        <v>526 x 370 px</v>
      </c>
      <c r="H25" s="14" t="str">
        <f t="shared" si="2"/>
        <v>CN_06_03_CO_IMG16_zoom</v>
      </c>
      <c r="I25" s="14" t="str">
        <f>IF(OR(B25&lt;&gt;"",J25&lt;&gt;""),IF($G$4="Recurso",IF(LEFT($G$5,1)="M",IF(VLOOKUP($G$5,'Definición técnica de imagenes'!$A$3:$G$17,6,FALSE)=0,"",VLOOKUP($G$5,'Definición técnica de imagenes'!$A$3:$G$17,6,FALSE)),IF($G$5="F1","","")),'Definición técnica de imagenes'!$F$16),"")</f>
        <v>800 x 600 px</v>
      </c>
      <c r="J25" s="76" t="s">
        <v>185</v>
      </c>
      <c r="K25" s="72" t="s">
        <v>202</v>
      </c>
    </row>
    <row r="26" spans="1:11" s="12" customFormat="1" x14ac:dyDescent="0.25">
      <c r="A26" s="73" t="s">
        <v>184</v>
      </c>
      <c r="B26" s="73">
        <v>103713041</v>
      </c>
      <c r="C26" s="26" t="str">
        <f t="shared" si="0"/>
        <v>Cuaderno de Estudio</v>
      </c>
      <c r="D26" s="14" t="s">
        <v>149</v>
      </c>
      <c r="E26" s="14" t="s">
        <v>153</v>
      </c>
      <c r="F26" s="14" t="str">
        <f t="shared" si="1"/>
        <v>CN_06_03_CO_IMG17_small</v>
      </c>
      <c r="G26" s="14" t="str">
        <f>IF(F26&lt;&gt;"",IF($G$4="Recurso",IF(LEFT($G$5,1)="M",VLOOKUP($G$5,'Definición técnica de imagenes'!$A$3:$G$17,5,FALSE),IF($G$5="F1",'Definición técnica de imagenes'!$E$15,'Definición técnica de imagenes'!$F$13)),'Definición técnica de imagenes'!$E$16),"")</f>
        <v>526 x 370 px</v>
      </c>
      <c r="H26" s="14" t="str">
        <f t="shared" si="2"/>
        <v>CN_06_03_CO_IMG17_zoom</v>
      </c>
      <c r="I26" s="14" t="str">
        <f>IF(OR(B26&lt;&gt;"",J26&lt;&gt;""),IF($G$4="Recurso",IF(LEFT($G$5,1)="M",IF(VLOOKUP($G$5,'Definición técnica de imagenes'!$A$3:$G$17,6,FALSE)=0,"",VLOOKUP($G$5,'Definición técnica de imagenes'!$A$3:$G$17,6,FALSE)),IF($G$5="F1","","")),'Definición técnica de imagenes'!$F$16),"")</f>
        <v>800 x 600 px</v>
      </c>
      <c r="J26" s="72" t="s">
        <v>187</v>
      </c>
      <c r="K26" s="19"/>
    </row>
    <row r="27" spans="1:11" s="12" customFormat="1" ht="40.5" customHeight="1" x14ac:dyDescent="0.25">
      <c r="A27" s="73" t="s">
        <v>186</v>
      </c>
      <c r="B27" s="73" t="s">
        <v>203</v>
      </c>
      <c r="C27" s="26" t="str">
        <f t="shared" si="0"/>
        <v>Cuaderno de Estudio</v>
      </c>
      <c r="D27" s="14" t="s">
        <v>149</v>
      </c>
      <c r="E27" s="14" t="s">
        <v>153</v>
      </c>
      <c r="F27" s="14" t="str">
        <f t="shared" si="1"/>
        <v>CN_06_03_CO_IMG18_small</v>
      </c>
      <c r="G27" s="14" t="str">
        <f>IF(F27&lt;&gt;"",IF($G$4="Recurso",IF(LEFT($G$5,1)="M",VLOOKUP($G$5,'Definición técnica de imagenes'!$A$3:$G$17,5,FALSE),IF($G$5="F1",'Definición técnica de imagenes'!$E$15,'Definición técnica de imagenes'!$F$13)),'Definición técnica de imagenes'!$E$16),"")</f>
        <v>526 x 370 px</v>
      </c>
      <c r="H27" s="14" t="str">
        <f t="shared" si="2"/>
        <v>CN_06_03_CO_IMG18_zoom</v>
      </c>
      <c r="I27" s="14" t="str">
        <f>IF(OR(B27&lt;&gt;"",J27&lt;&gt;""),IF($G$4="Recurso",IF(LEFT($G$5,1)="M",IF(VLOOKUP($G$5,'Definición técnica de imagenes'!$A$3:$G$17,6,FALSE)=0,"",VLOOKUP($G$5,'Definición técnica de imagenes'!$A$3:$G$17,6,FALSE)),IF($G$5="F1","","")),'Definición técnica de imagenes'!$F$16),"")</f>
        <v>800 x 600 px</v>
      </c>
      <c r="J27" s="72" t="s">
        <v>189</v>
      </c>
      <c r="K27" s="72" t="s">
        <v>190</v>
      </c>
    </row>
    <row r="28" spans="1:11" s="12" customFormat="1" ht="54" x14ac:dyDescent="0.25">
      <c r="A28" s="73" t="s">
        <v>188</v>
      </c>
      <c r="B28" s="73"/>
      <c r="C28" s="26" t="str">
        <f t="shared" si="0"/>
        <v>Cuaderno de Estudio</v>
      </c>
      <c r="D28" s="14" t="s">
        <v>207</v>
      </c>
      <c r="E28" s="14" t="s">
        <v>153</v>
      </c>
      <c r="F28" s="14" t="str">
        <f t="shared" si="1"/>
        <v>CN_06_03_CO_IMG19_small</v>
      </c>
      <c r="G28" s="14" t="str">
        <f>IF(F28&lt;&gt;"",IF($G$4="Recurso",IF(LEFT($G$5,1)="M",VLOOKUP($G$5,'Definición técnica de imagenes'!$A$3:$G$17,5,FALSE),IF($G$5="F1",'Definición técnica de imagenes'!$E$15,'Definición técnica de imagenes'!$F$13)),'Definición técnica de imagenes'!$E$16),"")</f>
        <v>526 x 370 px</v>
      </c>
      <c r="H28" s="14" t="str">
        <f t="shared" si="2"/>
        <v>CN_06_03_CO_IMG19_zoom</v>
      </c>
      <c r="I28" s="14" t="str">
        <f>IF(OR(B28&lt;&gt;"",J28&lt;&gt;""),IF($G$4="Recurso",IF(LEFT($G$5,1)="M",IF(VLOOKUP($G$5,'Definición técnica de imagenes'!$A$3:$G$17,6,FALSE)=0,"",VLOOKUP($G$5,'Definición técnica de imagenes'!$A$3:$G$17,6,FALSE)),IF($G$5="F1","","")),'Definición técnica de imagenes'!$F$16),"")</f>
        <v>800 x 600 px</v>
      </c>
      <c r="J28" s="72" t="s">
        <v>192</v>
      </c>
      <c r="K28" s="72" t="s">
        <v>214</v>
      </c>
    </row>
    <row r="29" spans="1:11" s="12" customFormat="1" ht="81" x14ac:dyDescent="0.25">
      <c r="A29" s="73" t="s">
        <v>191</v>
      </c>
      <c r="B29" s="73">
        <v>158144057</v>
      </c>
      <c r="C29" s="26" t="str">
        <f t="shared" si="0"/>
        <v>Cuaderno de Estudio</v>
      </c>
      <c r="D29" s="14" t="s">
        <v>149</v>
      </c>
      <c r="E29" s="14" t="s">
        <v>150</v>
      </c>
      <c r="F29" s="14" t="str">
        <f t="shared" si="1"/>
        <v>CN_06_03_CO_IMG20_small</v>
      </c>
      <c r="G29" s="14" t="str">
        <f>IF(F29&lt;&gt;"",IF($G$4="Recurso",IF(LEFT($G$5,1)="M",VLOOKUP($G$5,'Definición técnica de imagenes'!$A$3:$G$17,5,FALSE),IF($G$5="F1",'Definición técnica de imagenes'!$E$15,'Definición técnica de imagenes'!$F$13)),'Definición técnica de imagenes'!$E$16),"")</f>
        <v>526 x 370 px</v>
      </c>
      <c r="H29" s="14" t="str">
        <f t="shared" si="2"/>
        <v>CN_06_03_CO_IMG20_zoom</v>
      </c>
      <c r="I29" s="14" t="str">
        <f>IF(OR(B29&lt;&gt;"",J29&lt;&gt;""),IF($G$4="Recurso",IF(LEFT($G$5,1)="M",IF(VLOOKUP($G$5,'Definición técnica de imagenes'!$A$3:$G$17,6,FALSE)=0,"",VLOOKUP($G$5,'Definición técnica de imagenes'!$A$3:$G$17,6,FALSE)),IF($G$5="F1","","")),'Definición técnica de imagenes'!$F$16),"")</f>
        <v>800 x 600 px</v>
      </c>
      <c r="J29" s="72" t="s">
        <v>204</v>
      </c>
      <c r="K29" s="72" t="s">
        <v>205</v>
      </c>
    </row>
    <row r="30" spans="1:11" s="12" customFormat="1" x14ac:dyDescent="0.25">
      <c r="A30" s="73" t="s">
        <v>193</v>
      </c>
      <c r="B30" s="73">
        <v>116264749</v>
      </c>
      <c r="C30" s="26" t="str">
        <f t="shared" si="0"/>
        <v>Cuaderno de Estudio</v>
      </c>
      <c r="D30" s="14" t="s">
        <v>149</v>
      </c>
      <c r="E30" s="14" t="s">
        <v>153</v>
      </c>
      <c r="F30" s="14" t="str">
        <f t="shared" si="1"/>
        <v>CN_06_03_CO_IMG21_small</v>
      </c>
      <c r="G30" s="14" t="str">
        <f>IF(F30&lt;&gt;"",IF($G$4="Recurso",IF(LEFT($G$5,1)="M",VLOOKUP($G$5,'Definición técnica de imagenes'!$A$3:$G$17,5,FALSE),IF($G$5="F1",'Definición técnica de imagenes'!$E$15,'Definición técnica de imagenes'!$F$13)),'Definición técnica de imagenes'!$E$16),"")</f>
        <v>526 x 370 px</v>
      </c>
      <c r="H30" s="14" t="str">
        <f t="shared" si="2"/>
        <v>CN_06_03_CO_IMG21_zoom</v>
      </c>
      <c r="I30" s="14" t="str">
        <f>IF(OR(B30&lt;&gt;"",J30&lt;&gt;""),IF($G$4="Recurso",IF(LEFT($G$5,1)="M",IF(VLOOKUP($G$5,'Definición técnica de imagenes'!$A$3:$G$17,6,FALSE)=0,"",VLOOKUP($G$5,'Definición técnica de imagenes'!$A$3:$G$17,6,FALSE)),IF($G$5="F1","","")),'Definición técnica de imagenes'!$F$16),"")</f>
        <v>800 x 600 px</v>
      </c>
      <c r="J30" s="72" t="s">
        <v>195</v>
      </c>
      <c r="K30" s="19"/>
    </row>
    <row r="31" spans="1:11" s="12" customFormat="1" ht="54" x14ac:dyDescent="0.25">
      <c r="A31" s="73" t="s">
        <v>194</v>
      </c>
      <c r="B31" s="73"/>
      <c r="C31" s="26" t="str">
        <f t="shared" si="0"/>
        <v>Cuaderno de Estudio</v>
      </c>
      <c r="D31" s="14" t="s">
        <v>207</v>
      </c>
      <c r="E31" s="14" t="s">
        <v>153</v>
      </c>
      <c r="F31" s="14" t="str">
        <f t="shared" si="1"/>
        <v>CN_06_03_CO_IMG22_small</v>
      </c>
      <c r="G31" s="14" t="str">
        <f>IF(F31&lt;&gt;"",IF($G$4="Recurso",IF(LEFT($G$5,1)="M",VLOOKUP($G$5,'Definición técnica de imagenes'!$A$3:$G$17,5,FALSE),IF($G$5="F1",'Definición técnica de imagenes'!$E$15,'Definición técnica de imagenes'!$F$13)),'Definición técnica de imagenes'!$E$16),"")</f>
        <v>526 x 370 px</v>
      </c>
      <c r="H31" s="14" t="str">
        <f t="shared" si="2"/>
        <v>CN_06_03_CO_IMG22_zoom</v>
      </c>
      <c r="I31" s="14" t="str">
        <f>IF(OR(B31&lt;&gt;"",J31&lt;&gt;""),IF($G$4="Recurso",IF(LEFT($G$5,1)="M",IF(VLOOKUP($G$5,'Definición técnica de imagenes'!$A$3:$G$17,6,FALSE)=0,"",VLOOKUP($G$5,'Definición técnica de imagenes'!$A$3:$G$17,6,FALSE)),IF($G$5="F1","","")),'Definición técnica de imagenes'!$F$16),"")</f>
        <v>800 x 600 px</v>
      </c>
      <c r="J31" s="72" t="s">
        <v>197</v>
      </c>
      <c r="K31" s="72" t="s">
        <v>215</v>
      </c>
    </row>
    <row r="32" spans="1:11" s="12" customFormat="1" x14ac:dyDescent="0.25">
      <c r="A32" s="73" t="s">
        <v>196</v>
      </c>
      <c r="B32" s="73">
        <v>13643572</v>
      </c>
      <c r="C32" s="26" t="str">
        <f t="shared" si="0"/>
        <v>Cuaderno de Estudio</v>
      </c>
      <c r="D32" s="14" t="s">
        <v>149</v>
      </c>
      <c r="E32" s="14" t="s">
        <v>150</v>
      </c>
      <c r="F32" s="14" t="str">
        <f t="shared" si="1"/>
        <v>CN_06_03_CO_IMG23_small</v>
      </c>
      <c r="G32" s="14" t="str">
        <f>IF(F32&lt;&gt;"",IF($G$4="Recurso",IF(LEFT($G$5,1)="M",VLOOKUP($G$5,'Definición técnica de imagenes'!$A$3:$G$17,5,FALSE),IF($G$5="F1",'Definición técnica de imagenes'!$E$15,'Definición técnica de imagenes'!$F$13)),'Definición técnica de imagenes'!$E$16),"")</f>
        <v>526 x 370 px</v>
      </c>
      <c r="H32" s="14" t="str">
        <f t="shared" si="2"/>
        <v>CN_06_03_CO_IMG23_zoom</v>
      </c>
      <c r="I32" s="14" t="str">
        <f>IF(OR(B32&lt;&gt;"",J32&lt;&gt;""),IF($G$4="Recurso",IF(LEFT($G$5,1)="M",IF(VLOOKUP($G$5,'Definición técnica de imagenes'!$A$3:$G$17,6,FALSE)=0,"",VLOOKUP($G$5,'Definición técnica de imagenes'!$A$3:$G$17,6,FALSE)),IF($G$5="F1","","")),'Definición técnica de imagenes'!$F$16),"")</f>
        <v>800 x 600 px</v>
      </c>
      <c r="J32" s="72" t="s">
        <v>160</v>
      </c>
      <c r="K32" s="19"/>
    </row>
    <row r="33" spans="1:11" s="12" customFormat="1" x14ac:dyDescent="0.25">
      <c r="A33" s="73"/>
      <c r="B33" s="13"/>
      <c r="C33" s="26"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ref="A34:A83" si="3">IF(OR(B34&lt;&gt;"",J34&lt;&gt;""),CONCATENATE(LEFT(A33,3),IF(MID(A33,4,2)+1&lt;10,CONCATENATE("0",MID(A33,4,2)+1),MID(A33,4,2)+1)),"")</f>
        <v/>
      </c>
      <c r="B34" s="13"/>
      <c r="C34" s="26"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3"/>
        <v/>
      </c>
      <c r="B35" s="13"/>
      <c r="C35" s="26"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3"/>
        <v/>
      </c>
      <c r="B36" s="13"/>
      <c r="C36" s="26"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3"/>
        <v/>
      </c>
      <c r="B37" s="13"/>
      <c r="C37" s="26"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1"/>
      <c r="K37" s="15"/>
    </row>
    <row r="38" spans="1:11" s="12" customFormat="1" x14ac:dyDescent="0.25">
      <c r="A38" s="13" t="str">
        <f t="shared" si="3"/>
        <v/>
      </c>
      <c r="B38" s="13"/>
      <c r="C38" s="26"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2"/>
      <c r="K38" s="15"/>
    </row>
    <row r="39" spans="1:11" s="12" customFormat="1" x14ac:dyDescent="0.25">
      <c r="A39" s="13" t="str">
        <f t="shared" si="3"/>
        <v/>
      </c>
      <c r="B39" s="13"/>
      <c r="C39" s="26"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3"/>
        <v/>
      </c>
      <c r="B40" s="13"/>
      <c r="C40" s="26"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3"/>
        <v/>
      </c>
      <c r="B41" s="13"/>
      <c r="C41" s="26"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3"/>
        <v/>
      </c>
      <c r="B42" s="13"/>
      <c r="C42" s="26"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3"/>
        <v/>
      </c>
      <c r="B43" s="13"/>
      <c r="C43" s="26"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3"/>
        <v/>
      </c>
      <c r="B44" s="13"/>
      <c r="C44" s="26"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3"/>
        <v/>
      </c>
      <c r="B45" s="13"/>
      <c r="C45" s="26"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3"/>
        <v/>
      </c>
      <c r="B46" s="13"/>
      <c r="C46" s="26"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3"/>
        <v/>
      </c>
      <c r="B47" s="13"/>
      <c r="C47" s="26"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3"/>
        <v/>
      </c>
      <c r="B48" s="13"/>
      <c r="C48" s="26"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3"/>
        <v/>
      </c>
      <c r="B49" s="13"/>
      <c r="C49" s="26"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3"/>
        <v/>
      </c>
      <c r="B50" s="13"/>
      <c r="C50" s="26"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3"/>
        <v/>
      </c>
      <c r="B51" s="13"/>
      <c r="C51" s="26"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3"/>
        <v/>
      </c>
      <c r="B52" s="13"/>
      <c r="C52" s="26"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3"/>
        <v/>
      </c>
      <c r="B53" s="13"/>
      <c r="C53" s="26"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3"/>
        <v/>
      </c>
      <c r="B54" s="13"/>
      <c r="C54" s="26"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3"/>
        <v/>
      </c>
      <c r="B55" s="13"/>
      <c r="C55" s="26"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3"/>
        <v/>
      </c>
      <c r="B56" s="13"/>
      <c r="C56" s="26"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3"/>
        <v/>
      </c>
      <c r="B57" s="13"/>
      <c r="C57" s="26"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3"/>
        <v/>
      </c>
      <c r="B58" s="13"/>
      <c r="C58" s="26"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3"/>
        <v/>
      </c>
      <c r="B59" s="13"/>
      <c r="C59" s="26"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3"/>
        <v/>
      </c>
      <c r="B60" s="13"/>
      <c r="C60" s="26"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3"/>
        <v/>
      </c>
      <c r="B61" s="13"/>
      <c r="C61" s="26"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3"/>
        <v/>
      </c>
      <c r="B62" s="13"/>
      <c r="C62" s="26"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3"/>
        <v/>
      </c>
      <c r="B63" s="13"/>
      <c r="C63" s="26"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3"/>
        <v/>
      </c>
      <c r="B64" s="13"/>
      <c r="C64" s="26"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3"/>
        <v/>
      </c>
      <c r="B65" s="13"/>
      <c r="C65" s="26"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3"/>
        <v/>
      </c>
      <c r="B66" s="13"/>
      <c r="C66" s="26"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3"/>
        <v/>
      </c>
      <c r="B67" s="13"/>
      <c r="C67" s="26"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3"/>
        <v/>
      </c>
      <c r="B68" s="13"/>
      <c r="C68" s="26"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3"/>
        <v/>
      </c>
      <c r="B69" s="13"/>
      <c r="C69" s="26"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3"/>
        <v/>
      </c>
      <c r="B70" s="13"/>
      <c r="C70" s="26"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3"/>
        <v/>
      </c>
      <c r="B71" s="13"/>
      <c r="C71" s="26"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3"/>
        <v/>
      </c>
      <c r="B72" s="13"/>
      <c r="C72" s="26"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3"/>
        <v/>
      </c>
      <c r="B73" s="13"/>
      <c r="C73" s="26"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3"/>
        <v/>
      </c>
      <c r="B74" s="13"/>
      <c r="C74" s="26"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3"/>
        <v/>
      </c>
      <c r="B75" s="13"/>
      <c r="C75" s="26" t="str">
        <f t="shared" ref="C75:C108" si="4">IF(OR(B75&lt;&gt;"",J75&lt;&gt;""),IF($G$4="Recurso",CONCATENATE($G$4," ",$G$5),$G$4),"")</f>
        <v/>
      </c>
      <c r="D75" s="14"/>
      <c r="E75" s="14"/>
      <c r="F75" s="14" t="str">
        <f t="shared" ref="F75:F108" si="5">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6">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3"/>
        <v/>
      </c>
      <c r="B76" s="13"/>
      <c r="C76" s="26" t="str">
        <f t="shared" si="4"/>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3"/>
        <v/>
      </c>
      <c r="B77" s="13"/>
      <c r="C77" s="26" t="str">
        <f t="shared" si="4"/>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3"/>
        <v/>
      </c>
      <c r="B78" s="13"/>
      <c r="C78" s="26" t="str">
        <f t="shared" si="4"/>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3"/>
        <v/>
      </c>
      <c r="B79" s="13"/>
      <c r="C79" s="26" t="str">
        <f t="shared" si="4"/>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3"/>
        <v/>
      </c>
      <c r="B80" s="13"/>
      <c r="C80" s="26" t="str">
        <f t="shared" si="4"/>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3"/>
        <v/>
      </c>
      <c r="B81" s="13"/>
      <c r="C81" s="26" t="str">
        <f t="shared" si="4"/>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3"/>
        <v/>
      </c>
      <c r="B82" s="13"/>
      <c r="C82" s="26" t="str">
        <f t="shared" si="4"/>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3"/>
        <v/>
      </c>
      <c r="B83" s="13"/>
      <c r="C83" s="26" t="str">
        <f t="shared" si="4"/>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7">IF(OR(B84&lt;&gt;"",J84&lt;&gt;""),CONCATENATE(LEFT(A83,3),IF(MID(A83,4,2)+1&lt;10,CONCATENATE("0",MID(A83,4,2)+1),MID(A83,4,2)+1)),"")</f>
        <v/>
      </c>
      <c r="B84" s="13"/>
      <c r="C84" s="26" t="str">
        <f t="shared" si="4"/>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7"/>
        <v/>
      </c>
      <c r="B85" s="13"/>
      <c r="C85" s="26" t="str">
        <f t="shared" si="4"/>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7"/>
        <v/>
      </c>
      <c r="B86" s="13"/>
      <c r="C86" s="26" t="str">
        <f t="shared" si="4"/>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7"/>
        <v/>
      </c>
      <c r="B87" s="13"/>
      <c r="C87" s="26" t="str">
        <f t="shared" si="4"/>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7"/>
        <v/>
      </c>
      <c r="B88" s="13"/>
      <c r="C88" s="26" t="str">
        <f t="shared" si="4"/>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7"/>
        <v/>
      </c>
      <c r="B89" s="13"/>
      <c r="C89" s="26" t="str">
        <f t="shared" si="4"/>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7"/>
        <v/>
      </c>
      <c r="B90" s="13"/>
      <c r="C90" s="26" t="str">
        <f t="shared" si="4"/>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7"/>
        <v/>
      </c>
      <c r="B91" s="13"/>
      <c r="C91" s="26" t="str">
        <f t="shared" si="4"/>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7"/>
        <v/>
      </c>
      <c r="B92" s="13"/>
      <c r="C92" s="26" t="str">
        <f t="shared" si="4"/>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7"/>
        <v/>
      </c>
      <c r="B93" s="13"/>
      <c r="C93" s="26" t="str">
        <f t="shared" si="4"/>
        <v/>
      </c>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7"/>
        <v/>
      </c>
      <c r="B94" s="13"/>
      <c r="C94" s="26" t="str">
        <f t="shared" si="4"/>
        <v/>
      </c>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7"/>
        <v/>
      </c>
      <c r="B95" s="13"/>
      <c r="C95" s="26" t="str">
        <f t="shared" si="4"/>
        <v/>
      </c>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7"/>
        <v/>
      </c>
      <c r="B96" s="13"/>
      <c r="C96" s="26" t="str">
        <f t="shared" si="4"/>
        <v/>
      </c>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7"/>
        <v/>
      </c>
      <c r="B97" s="13"/>
      <c r="C97" s="26" t="str">
        <f t="shared" si="4"/>
        <v/>
      </c>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7"/>
        <v/>
      </c>
      <c r="B98" s="13"/>
      <c r="C98" s="26" t="str">
        <f t="shared" si="4"/>
        <v/>
      </c>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7"/>
        <v/>
      </c>
      <c r="B99" s="13"/>
      <c r="C99" s="26" t="str">
        <f t="shared" si="4"/>
        <v/>
      </c>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7"/>
        <v/>
      </c>
      <c r="B100" s="13"/>
      <c r="C100" s="26" t="str">
        <f t="shared" si="4"/>
        <v/>
      </c>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7"/>
        <v/>
      </c>
      <c r="B101" s="13"/>
      <c r="C101" s="26" t="str">
        <f t="shared" si="4"/>
        <v/>
      </c>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7"/>
        <v/>
      </c>
      <c r="B102" s="13"/>
      <c r="C102" s="26" t="str">
        <f t="shared" si="4"/>
        <v/>
      </c>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7"/>
        <v/>
      </c>
      <c r="B103" s="13"/>
      <c r="C103" s="26" t="str">
        <f t="shared" si="4"/>
        <v/>
      </c>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7"/>
        <v/>
      </c>
      <c r="B104" s="13"/>
      <c r="C104" s="26" t="str">
        <f t="shared" si="4"/>
        <v/>
      </c>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7"/>
        <v/>
      </c>
      <c r="B105" s="13"/>
      <c r="C105" s="26" t="str">
        <f t="shared" si="4"/>
        <v/>
      </c>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7"/>
        <v/>
      </c>
      <c r="B106" s="13"/>
      <c r="C106" s="26" t="str">
        <f t="shared" si="4"/>
        <v/>
      </c>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7"/>
        <v/>
      </c>
      <c r="B107" s="13"/>
      <c r="C107" s="26" t="str">
        <f t="shared" si="4"/>
        <v/>
      </c>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7"/>
        <v/>
      </c>
      <c r="B108" s="13"/>
      <c r="C108" s="26" t="str">
        <f t="shared" si="4"/>
        <v/>
      </c>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4" r:id="rId1"/>
    <hyperlink ref="B20" r:id="rId2" location="/media/File:Leishmania_2009-04-14_smear.JPG"/>
  </hyperlinks>
  <pageMargins left="0.75" right="0.75" top="1" bottom="1" header="0.5" footer="0.5"/>
  <pageSetup orientation="portrait" horizontalDpi="4294967292" verticalDpi="4294967292"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9" customWidth="1"/>
    <col min="2" max="2" width="11" style="29"/>
    <col min="3" max="3" width="13.875" style="29" customWidth="1"/>
    <col min="4" max="4" width="11.375" style="29" customWidth="1"/>
    <col min="5" max="7" width="11" style="29"/>
    <col min="8" max="11" width="11" style="29" hidden="1" customWidth="1"/>
    <col min="12" max="16384" width="11" style="29"/>
  </cols>
  <sheetData>
    <row r="1" spans="1:11" ht="16.5" thickBot="1" x14ac:dyDescent="0.3">
      <c r="A1" s="92" t="s">
        <v>38</v>
      </c>
      <c r="B1" s="93"/>
      <c r="C1" s="93"/>
      <c r="D1" s="93"/>
      <c r="E1" s="93"/>
      <c r="F1" s="94"/>
    </row>
    <row r="2" spans="1:11" x14ac:dyDescent="0.25">
      <c r="A2" s="37" t="s">
        <v>42</v>
      </c>
      <c r="B2" s="38"/>
      <c r="C2" s="95" t="s">
        <v>13</v>
      </c>
      <c r="D2" s="96"/>
      <c r="E2" s="97"/>
      <c r="F2" s="39"/>
    </row>
    <row r="3" spans="1:11" ht="63" x14ac:dyDescent="0.25">
      <c r="A3" s="40" t="s">
        <v>43</v>
      </c>
      <c r="B3" s="38"/>
      <c r="C3" s="101" t="s">
        <v>14</v>
      </c>
      <c r="D3" s="102"/>
      <c r="E3" s="103"/>
      <c r="F3" s="39"/>
      <c r="H3" s="29" t="s">
        <v>18</v>
      </c>
      <c r="I3" s="29" t="s">
        <v>19</v>
      </c>
      <c r="J3" s="29" t="s">
        <v>20</v>
      </c>
      <c r="K3" s="29" t="s">
        <v>52</v>
      </c>
    </row>
    <row r="4" spans="1:11" ht="31.5" x14ac:dyDescent="0.25">
      <c r="A4" s="37" t="s">
        <v>44</v>
      </c>
      <c r="B4" s="38"/>
      <c r="C4" s="33" t="s">
        <v>15</v>
      </c>
      <c r="D4" s="32" t="s">
        <v>16</v>
      </c>
      <c r="E4" s="36" t="s">
        <v>17</v>
      </c>
      <c r="F4" s="39"/>
      <c r="H4" s="29" t="s">
        <v>21</v>
      </c>
      <c r="I4" s="29" t="s">
        <v>25</v>
      </c>
      <c r="J4" s="29">
        <v>1</v>
      </c>
      <c r="K4" s="29">
        <v>1</v>
      </c>
    </row>
    <row r="5" spans="1:11" ht="79.5" thickBot="1" x14ac:dyDescent="0.3">
      <c r="A5" s="40" t="s">
        <v>45</v>
      </c>
      <c r="B5" s="38"/>
      <c r="C5" s="35" t="s">
        <v>35</v>
      </c>
      <c r="D5" s="104" t="str">
        <f>CONCATENATE(H21,"_",I21,"_",J21,"_CO")</f>
        <v>LE_07_04_CO</v>
      </c>
      <c r="E5" s="105"/>
      <c r="F5" s="39"/>
      <c r="H5" s="29" t="s">
        <v>22</v>
      </c>
      <c r="I5" s="29" t="s">
        <v>26</v>
      </c>
      <c r="J5" s="29">
        <v>2</v>
      </c>
      <c r="K5" s="29">
        <v>2</v>
      </c>
    </row>
    <row r="6" spans="1:11" ht="32.25" thickBot="1" x14ac:dyDescent="0.3">
      <c r="A6" s="37" t="s">
        <v>10</v>
      </c>
      <c r="B6" s="38"/>
      <c r="C6" s="38"/>
      <c r="D6" s="38"/>
      <c r="E6" s="38"/>
      <c r="F6" s="39"/>
      <c r="H6" s="29" t="s">
        <v>23</v>
      </c>
      <c r="I6" s="29" t="s">
        <v>27</v>
      </c>
      <c r="J6" s="29">
        <v>3</v>
      </c>
      <c r="K6" s="29">
        <v>3</v>
      </c>
    </row>
    <row r="7" spans="1:11" ht="48" thickBot="1" x14ac:dyDescent="0.3">
      <c r="A7" s="40" t="s">
        <v>11</v>
      </c>
      <c r="B7" s="38"/>
      <c r="C7" s="69" t="s">
        <v>127</v>
      </c>
      <c r="D7" s="90" t="str">
        <f>CONCATENATE("SolicitudGrafica_",D5,".xls")</f>
        <v>SolicitudGrafica_LE_07_04_CO.xls</v>
      </c>
      <c r="E7" s="90"/>
      <c r="F7" s="91"/>
      <c r="H7" s="29" t="s">
        <v>24</v>
      </c>
      <c r="I7" s="29" t="s">
        <v>28</v>
      </c>
      <c r="J7" s="29">
        <v>4</v>
      </c>
      <c r="K7" s="29">
        <v>4</v>
      </c>
    </row>
    <row r="8" spans="1:11" ht="47.25" x14ac:dyDescent="0.25">
      <c r="A8" s="40" t="s">
        <v>53</v>
      </c>
      <c r="B8" s="38"/>
      <c r="C8" s="38"/>
      <c r="D8" s="38"/>
      <c r="E8" s="38"/>
      <c r="F8" s="39"/>
      <c r="I8" s="29" t="s">
        <v>29</v>
      </c>
      <c r="J8" s="29">
        <v>5</v>
      </c>
      <c r="K8" s="29">
        <v>5</v>
      </c>
    </row>
    <row r="9" spans="1:11" ht="47.25" x14ac:dyDescent="0.25">
      <c r="A9" s="40" t="s">
        <v>12</v>
      </c>
      <c r="B9" s="38"/>
      <c r="C9" s="38"/>
      <c r="D9" s="38"/>
      <c r="E9" s="38"/>
      <c r="F9" s="39"/>
      <c r="I9" s="29" t="s">
        <v>30</v>
      </c>
      <c r="J9" s="29">
        <v>6</v>
      </c>
      <c r="K9" s="29">
        <v>6</v>
      </c>
    </row>
    <row r="10" spans="1:11" ht="32.25" thickBot="1" x14ac:dyDescent="0.3">
      <c r="A10" s="41" t="s">
        <v>36</v>
      </c>
      <c r="B10" s="42"/>
      <c r="C10" s="42"/>
      <c r="D10" s="42"/>
      <c r="E10" s="42"/>
      <c r="F10" s="43"/>
      <c r="I10" s="29" t="s">
        <v>31</v>
      </c>
      <c r="J10" s="29">
        <v>7</v>
      </c>
      <c r="K10" s="29">
        <v>7</v>
      </c>
    </row>
    <row r="11" spans="1:11" x14ac:dyDescent="0.25">
      <c r="I11" s="29" t="s">
        <v>32</v>
      </c>
      <c r="J11" s="29">
        <v>8</v>
      </c>
      <c r="K11" s="29">
        <v>8</v>
      </c>
    </row>
    <row r="12" spans="1:11" ht="16.5" thickBot="1" x14ac:dyDescent="0.3">
      <c r="I12" s="29" t="s">
        <v>37</v>
      </c>
      <c r="J12" s="29">
        <v>9</v>
      </c>
      <c r="K12" s="29">
        <v>9</v>
      </c>
    </row>
    <row r="13" spans="1:11" x14ac:dyDescent="0.25">
      <c r="A13" s="92" t="s">
        <v>41</v>
      </c>
      <c r="B13" s="93"/>
      <c r="C13" s="93"/>
      <c r="D13" s="93"/>
      <c r="E13" s="93"/>
      <c r="F13" s="94"/>
      <c r="I13" s="29" t="s">
        <v>33</v>
      </c>
      <c r="J13" s="29">
        <v>10</v>
      </c>
      <c r="K13" s="29">
        <v>10</v>
      </c>
    </row>
    <row r="14" spans="1:11" ht="16.5" thickBot="1" x14ac:dyDescent="0.3">
      <c r="A14" s="40"/>
      <c r="B14" s="38"/>
      <c r="C14" s="38"/>
      <c r="D14" s="38"/>
      <c r="E14" s="38"/>
      <c r="F14" s="39"/>
      <c r="I14" s="29" t="s">
        <v>34</v>
      </c>
      <c r="J14" s="29">
        <v>11</v>
      </c>
      <c r="K14" s="29">
        <v>11</v>
      </c>
    </row>
    <row r="15" spans="1:11" x14ac:dyDescent="0.25">
      <c r="A15" s="37" t="s">
        <v>46</v>
      </c>
      <c r="B15" s="38"/>
      <c r="C15" s="95" t="s">
        <v>49</v>
      </c>
      <c r="D15" s="96"/>
      <c r="E15" s="96"/>
      <c r="F15" s="97"/>
      <c r="J15" s="29">
        <v>12</v>
      </c>
      <c r="K15" s="29">
        <v>12</v>
      </c>
    </row>
    <row r="16" spans="1:11" ht="67.150000000000006" customHeight="1" x14ac:dyDescent="0.25">
      <c r="A16" s="40" t="s">
        <v>47</v>
      </c>
      <c r="B16" s="38"/>
      <c r="C16" s="33" t="s">
        <v>15</v>
      </c>
      <c r="D16" s="32" t="s">
        <v>16</v>
      </c>
      <c r="E16" s="32" t="s">
        <v>17</v>
      </c>
      <c r="F16" s="34" t="s">
        <v>50</v>
      </c>
      <c r="J16" s="29">
        <v>13</v>
      </c>
      <c r="K16" s="29">
        <v>13</v>
      </c>
    </row>
    <row r="17" spans="1:11" ht="32.1" customHeight="1" thickBot="1" x14ac:dyDescent="0.3">
      <c r="A17" s="37" t="s">
        <v>44</v>
      </c>
      <c r="B17" s="38"/>
      <c r="C17" s="35" t="s">
        <v>35</v>
      </c>
      <c r="D17" s="98" t="str">
        <f>CONCATENATE(H21,"_",I21,"_",J21,"_",K45)</f>
        <v>LE_07_04_REC10</v>
      </c>
      <c r="E17" s="99"/>
      <c r="F17" s="100"/>
      <c r="J17" s="29">
        <v>14</v>
      </c>
      <c r="K17" s="29">
        <v>14</v>
      </c>
    </row>
    <row r="18" spans="1:11" ht="79.5" thickBot="1" x14ac:dyDescent="0.3">
      <c r="A18" s="40" t="s">
        <v>48</v>
      </c>
      <c r="B18" s="38"/>
      <c r="C18" s="69" t="s">
        <v>128</v>
      </c>
      <c r="D18" s="90" t="str">
        <f>CONCATENATE("SolicitudGrafica_",D17,".xls")</f>
        <v>SolicitudGrafica_LE_07_04_REC10.xls</v>
      </c>
      <c r="E18" s="90"/>
      <c r="F18" s="91"/>
      <c r="J18" s="29">
        <v>15</v>
      </c>
      <c r="K18" s="29">
        <v>15</v>
      </c>
    </row>
    <row r="19" spans="1:11" x14ac:dyDescent="0.25">
      <c r="A19" s="37" t="s">
        <v>10</v>
      </c>
      <c r="B19" s="38"/>
      <c r="C19" s="38"/>
      <c r="D19" s="38"/>
      <c r="E19" s="38"/>
      <c r="F19" s="39"/>
      <c r="H19" s="29">
        <v>3</v>
      </c>
      <c r="J19" s="29">
        <v>16</v>
      </c>
      <c r="K19" s="29">
        <v>16</v>
      </c>
    </row>
    <row r="20" spans="1:11" ht="63.75" thickBot="1" x14ac:dyDescent="0.3">
      <c r="A20" s="41" t="s">
        <v>51</v>
      </c>
      <c r="B20" s="42"/>
      <c r="C20" s="42"/>
      <c r="D20" s="42"/>
      <c r="E20" s="42"/>
      <c r="F20" s="43"/>
      <c r="H20" s="29">
        <v>4</v>
      </c>
      <c r="I20" s="29">
        <v>5</v>
      </c>
      <c r="J20" s="29">
        <v>4</v>
      </c>
      <c r="K20" s="29">
        <v>17</v>
      </c>
    </row>
    <row r="21" spans="1:11" x14ac:dyDescent="0.25">
      <c r="H21" s="29" t="str">
        <f>IF(INDEX(H4:H7,H20)=H4,"MA",IF(INDEX(H4:H7,H20)=H5,"CN",IF(INDEX(H4:H7,H20)=H6,"CS",IF(INDEX(H4:H7,H20)=H7,"LE"))))</f>
        <v>LE</v>
      </c>
      <c r="I21" s="29" t="str">
        <f>CONCATENATE(IF((I20+2)&lt;10,"0",""),I20+2)</f>
        <v>07</v>
      </c>
      <c r="J21" s="29" t="str">
        <f>CONCATENATE(IF(J20&lt;10,"0",""),J20)</f>
        <v>04</v>
      </c>
      <c r="K21" s="29">
        <v>18</v>
      </c>
    </row>
    <row r="22" spans="1:11" x14ac:dyDescent="0.25">
      <c r="K22" s="29">
        <v>19</v>
      </c>
    </row>
    <row r="23" spans="1:11" x14ac:dyDescent="0.25">
      <c r="K23" s="29">
        <v>20</v>
      </c>
    </row>
    <row r="24" spans="1:11" x14ac:dyDescent="0.25">
      <c r="K24" s="29">
        <v>21</v>
      </c>
    </row>
    <row r="25" spans="1:11" x14ac:dyDescent="0.25">
      <c r="K25" s="29">
        <v>22</v>
      </c>
    </row>
    <row r="26" spans="1:11" x14ac:dyDescent="0.25">
      <c r="K26" s="29">
        <v>23</v>
      </c>
    </row>
    <row r="27" spans="1:11" x14ac:dyDescent="0.25">
      <c r="K27" s="29">
        <v>24</v>
      </c>
    </row>
    <row r="28" spans="1:11" x14ac:dyDescent="0.25">
      <c r="K28" s="29">
        <v>25</v>
      </c>
    </row>
    <row r="29" spans="1:11" x14ac:dyDescent="0.25">
      <c r="K29" s="29">
        <v>26</v>
      </c>
    </row>
    <row r="30" spans="1:11" x14ac:dyDescent="0.25">
      <c r="K30" s="29">
        <v>27</v>
      </c>
    </row>
    <row r="31" spans="1:11" x14ac:dyDescent="0.25">
      <c r="K31" s="29">
        <v>28</v>
      </c>
    </row>
    <row r="32" spans="1:11" x14ac:dyDescent="0.25">
      <c r="K32" s="29">
        <v>29</v>
      </c>
    </row>
    <row r="33" spans="11:11" x14ac:dyDescent="0.25">
      <c r="K33" s="29">
        <v>30</v>
      </c>
    </row>
    <row r="34" spans="11:11" x14ac:dyDescent="0.25">
      <c r="K34" s="29">
        <v>31</v>
      </c>
    </row>
    <row r="35" spans="11:11" x14ac:dyDescent="0.25">
      <c r="K35" s="29">
        <v>32</v>
      </c>
    </row>
    <row r="36" spans="11:11" x14ac:dyDescent="0.25">
      <c r="K36" s="29">
        <v>33</v>
      </c>
    </row>
    <row r="37" spans="11:11" x14ac:dyDescent="0.25">
      <c r="K37" s="29">
        <v>34</v>
      </c>
    </row>
    <row r="38" spans="11:11" x14ac:dyDescent="0.25">
      <c r="K38" s="29">
        <v>35</v>
      </c>
    </row>
    <row r="39" spans="11:11" x14ac:dyDescent="0.25">
      <c r="K39" s="29">
        <v>36</v>
      </c>
    </row>
    <row r="40" spans="11:11" x14ac:dyDescent="0.25">
      <c r="K40" s="29">
        <v>37</v>
      </c>
    </row>
    <row r="41" spans="11:11" x14ac:dyDescent="0.25">
      <c r="K41" s="29">
        <v>38</v>
      </c>
    </row>
    <row r="42" spans="11:11" x14ac:dyDescent="0.25">
      <c r="K42" s="29">
        <v>39</v>
      </c>
    </row>
    <row r="43" spans="11:11" x14ac:dyDescent="0.25">
      <c r="K43" s="29">
        <v>40</v>
      </c>
    </row>
    <row r="44" spans="11:11" x14ac:dyDescent="0.25">
      <c r="K44" s="29">
        <v>1</v>
      </c>
    </row>
    <row r="45" spans="11:11" x14ac:dyDescent="0.25">
      <c r="K45" s="29"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29" customWidth="1"/>
    <col min="2" max="2" width="22.25" style="29" customWidth="1"/>
    <col min="3" max="3" width="17.375" style="29" customWidth="1"/>
    <col min="4" max="4" width="10.875" style="29"/>
    <col min="5" max="5" width="11.75" style="29" customWidth="1"/>
    <col min="6" max="6" width="12.75" style="29" customWidth="1"/>
    <col min="7" max="7" width="11" style="29" customWidth="1"/>
    <col min="8" max="8" width="24.5" style="29" customWidth="1"/>
    <col min="9" max="9" width="22.25" style="29" customWidth="1"/>
    <col min="10" max="10" width="20.75" style="29" customWidth="1"/>
    <col min="11" max="11" width="44.5" style="29" customWidth="1"/>
    <col min="12" max="16384" width="10.875" style="29"/>
  </cols>
  <sheetData>
    <row r="1" spans="1:11" x14ac:dyDescent="0.25">
      <c r="A1" s="106" t="s">
        <v>56</v>
      </c>
      <c r="B1" s="106" t="s">
        <v>63</v>
      </c>
      <c r="C1" s="106" t="s">
        <v>64</v>
      </c>
      <c r="D1" s="106" t="s">
        <v>5</v>
      </c>
      <c r="E1" s="106" t="s">
        <v>65</v>
      </c>
      <c r="F1" s="106" t="s">
        <v>66</v>
      </c>
      <c r="G1" s="106" t="s">
        <v>67</v>
      </c>
      <c r="H1" s="107" t="s">
        <v>68</v>
      </c>
      <c r="I1" s="107"/>
      <c r="J1" s="107"/>
    </row>
    <row r="2" spans="1:11" x14ac:dyDescent="0.25">
      <c r="A2" s="106"/>
      <c r="B2" s="106"/>
      <c r="C2" s="106"/>
      <c r="D2" s="106"/>
      <c r="E2" s="106"/>
      <c r="F2" s="106"/>
      <c r="G2" s="106"/>
      <c r="H2" s="48" t="s">
        <v>65</v>
      </c>
      <c r="I2" s="48" t="s">
        <v>66</v>
      </c>
      <c r="J2" s="48" t="s">
        <v>67</v>
      </c>
    </row>
    <row r="3" spans="1:11" s="50" customFormat="1" x14ac:dyDescent="0.25">
      <c r="A3" s="49" t="s">
        <v>69</v>
      </c>
      <c r="B3" s="49" t="s">
        <v>70</v>
      </c>
      <c r="C3" s="49" t="s">
        <v>71</v>
      </c>
      <c r="D3" s="49" t="s">
        <v>72</v>
      </c>
      <c r="E3" s="49" t="s">
        <v>73</v>
      </c>
      <c r="F3" s="49"/>
      <c r="G3" s="49"/>
      <c r="H3" s="49" t="s">
        <v>130</v>
      </c>
      <c r="I3" s="49"/>
      <c r="J3" s="49"/>
    </row>
    <row r="4" spans="1:11" s="50" customFormat="1" x14ac:dyDescent="0.25">
      <c r="A4" s="51" t="s">
        <v>57</v>
      </c>
      <c r="B4" s="51" t="s">
        <v>74</v>
      </c>
      <c r="C4" s="51" t="s">
        <v>71</v>
      </c>
      <c r="D4" s="51" t="s">
        <v>72</v>
      </c>
      <c r="E4" s="51" t="s">
        <v>75</v>
      </c>
      <c r="F4" s="51" t="s">
        <v>76</v>
      </c>
      <c r="G4" s="51"/>
      <c r="H4" s="51" t="s">
        <v>131</v>
      </c>
      <c r="I4" s="51" t="s">
        <v>133</v>
      </c>
      <c r="J4" s="51"/>
    </row>
    <row r="5" spans="1:11" s="50" customFormat="1" x14ac:dyDescent="0.25">
      <c r="A5" s="52" t="s">
        <v>77</v>
      </c>
      <c r="B5" s="51" t="s">
        <v>78</v>
      </c>
      <c r="C5" s="51" t="s">
        <v>71</v>
      </c>
      <c r="D5" s="51" t="s">
        <v>72</v>
      </c>
      <c r="E5" s="51" t="s">
        <v>75</v>
      </c>
      <c r="F5" s="51" t="s">
        <v>76</v>
      </c>
      <c r="G5" s="53"/>
      <c r="H5" s="51" t="s">
        <v>131</v>
      </c>
      <c r="I5" s="51" t="s">
        <v>133</v>
      </c>
      <c r="J5" s="53"/>
    </row>
    <row r="6" spans="1:11" s="50" customFormat="1" x14ac:dyDescent="0.25">
      <c r="A6" s="51" t="s">
        <v>58</v>
      </c>
      <c r="B6" s="51" t="s">
        <v>79</v>
      </c>
      <c r="C6" s="51" t="s">
        <v>71</v>
      </c>
      <c r="D6" s="51" t="s">
        <v>72</v>
      </c>
      <c r="E6" s="51" t="s">
        <v>75</v>
      </c>
      <c r="F6" s="51" t="s">
        <v>76</v>
      </c>
      <c r="G6" s="51" t="s">
        <v>73</v>
      </c>
      <c r="H6" s="51" t="s">
        <v>131</v>
      </c>
      <c r="I6" s="51" t="s">
        <v>133</v>
      </c>
      <c r="J6" s="51" t="s">
        <v>134</v>
      </c>
    </row>
    <row r="7" spans="1:11" s="50" customFormat="1" ht="25.5" x14ac:dyDescent="0.25">
      <c r="A7" s="51" t="s">
        <v>80</v>
      </c>
      <c r="B7" s="51" t="s">
        <v>81</v>
      </c>
      <c r="C7" s="51" t="s">
        <v>71</v>
      </c>
      <c r="D7" s="51" t="s">
        <v>72</v>
      </c>
      <c r="E7" s="51" t="s">
        <v>75</v>
      </c>
      <c r="F7" s="51" t="s">
        <v>76</v>
      </c>
      <c r="G7" s="51"/>
      <c r="H7" s="51" t="s">
        <v>131</v>
      </c>
      <c r="I7" s="51" t="s">
        <v>133</v>
      </c>
      <c r="J7" s="51"/>
    </row>
    <row r="8" spans="1:11" s="50" customFormat="1" ht="25.5" x14ac:dyDescent="0.25">
      <c r="A8" s="51" t="s">
        <v>82</v>
      </c>
      <c r="B8" s="51" t="s">
        <v>83</v>
      </c>
      <c r="C8" s="51" t="s">
        <v>71</v>
      </c>
      <c r="D8" s="51" t="s">
        <v>72</v>
      </c>
      <c r="E8" s="51" t="s">
        <v>75</v>
      </c>
      <c r="F8" s="51" t="s">
        <v>76</v>
      </c>
      <c r="G8" s="51"/>
      <c r="H8" s="51" t="s">
        <v>131</v>
      </c>
      <c r="I8" s="51" t="s">
        <v>133</v>
      </c>
      <c r="J8" s="51"/>
    </row>
    <row r="9" spans="1:11" s="50" customFormat="1" x14ac:dyDescent="0.25">
      <c r="A9" s="51" t="s">
        <v>84</v>
      </c>
      <c r="B9" s="51" t="s">
        <v>85</v>
      </c>
      <c r="C9" s="51" t="s">
        <v>71</v>
      </c>
      <c r="D9" s="51" t="s">
        <v>72</v>
      </c>
      <c r="E9" s="51" t="s">
        <v>75</v>
      </c>
      <c r="F9" s="51" t="s">
        <v>76</v>
      </c>
      <c r="G9" s="51"/>
      <c r="H9" s="51" t="s">
        <v>131</v>
      </c>
      <c r="I9" s="51" t="s">
        <v>133</v>
      </c>
      <c r="J9" s="51"/>
    </row>
    <row r="10" spans="1:11" s="50" customFormat="1" x14ac:dyDescent="0.25">
      <c r="A10" s="51" t="s">
        <v>86</v>
      </c>
      <c r="B10" s="51" t="s">
        <v>87</v>
      </c>
      <c r="C10" s="51" t="s">
        <v>71</v>
      </c>
      <c r="D10" s="51" t="s">
        <v>72</v>
      </c>
      <c r="E10" s="51" t="s">
        <v>88</v>
      </c>
      <c r="F10" s="51"/>
      <c r="G10" s="51"/>
      <c r="H10" s="51" t="s">
        <v>130</v>
      </c>
      <c r="I10" s="51" t="s">
        <v>133</v>
      </c>
      <c r="J10" s="51"/>
    </row>
    <row r="11" spans="1:11" s="50" customFormat="1" ht="25.5" x14ac:dyDescent="0.25">
      <c r="A11" s="51" t="s">
        <v>89</v>
      </c>
      <c r="B11" s="51" t="s">
        <v>90</v>
      </c>
      <c r="C11" s="51" t="s">
        <v>71</v>
      </c>
      <c r="D11" s="51" t="s">
        <v>72</v>
      </c>
      <c r="E11" s="51" t="s">
        <v>75</v>
      </c>
      <c r="F11" s="51" t="s">
        <v>76</v>
      </c>
      <c r="G11" s="51"/>
      <c r="H11" s="51" t="s">
        <v>131</v>
      </c>
      <c r="I11" s="51" t="s">
        <v>133</v>
      </c>
      <c r="J11" s="51"/>
    </row>
    <row r="12" spans="1:11" s="50" customFormat="1" x14ac:dyDescent="0.25">
      <c r="A12" s="51" t="s">
        <v>91</v>
      </c>
      <c r="B12" s="51" t="s">
        <v>92</v>
      </c>
      <c r="C12" s="51" t="s">
        <v>71</v>
      </c>
      <c r="D12" s="51" t="s">
        <v>72</v>
      </c>
      <c r="E12" s="51" t="s">
        <v>75</v>
      </c>
      <c r="F12" s="51" t="s">
        <v>76</v>
      </c>
      <c r="G12" s="51"/>
      <c r="H12" s="51" t="s">
        <v>131</v>
      </c>
      <c r="I12" s="51" t="s">
        <v>133</v>
      </c>
      <c r="J12" s="51"/>
    </row>
    <row r="13" spans="1:11" ht="63" x14ac:dyDescent="0.25">
      <c r="A13" s="54" t="s">
        <v>93</v>
      </c>
      <c r="B13" s="54" t="s">
        <v>94</v>
      </c>
      <c r="C13" s="51" t="s">
        <v>71</v>
      </c>
      <c r="D13" s="55" t="s">
        <v>95</v>
      </c>
      <c r="E13" s="55"/>
      <c r="F13" s="56" t="s">
        <v>125</v>
      </c>
      <c r="G13" s="54"/>
      <c r="H13" s="51"/>
      <c r="I13" s="51" t="s">
        <v>130</v>
      </c>
      <c r="J13" s="54"/>
      <c r="K13" s="29" t="s">
        <v>96</v>
      </c>
    </row>
    <row r="14" spans="1:11" x14ac:dyDescent="0.25">
      <c r="A14" s="54" t="s">
        <v>97</v>
      </c>
      <c r="B14" s="54" t="s">
        <v>98</v>
      </c>
      <c r="C14" s="51" t="s">
        <v>71</v>
      </c>
      <c r="D14" s="55" t="s">
        <v>72</v>
      </c>
      <c r="E14" s="55"/>
      <c r="F14" s="56" t="s">
        <v>126</v>
      </c>
      <c r="G14" s="54"/>
      <c r="H14" s="51"/>
      <c r="I14" s="51" t="s">
        <v>130</v>
      </c>
      <c r="J14" s="54"/>
    </row>
    <row r="15" spans="1:11" ht="31.5" x14ac:dyDescent="0.25">
      <c r="A15" s="54" t="s">
        <v>99</v>
      </c>
      <c r="B15" s="54" t="s">
        <v>100</v>
      </c>
      <c r="C15" s="51" t="s">
        <v>101</v>
      </c>
      <c r="D15" s="54" t="s">
        <v>95</v>
      </c>
      <c r="E15" s="54" t="s">
        <v>124</v>
      </c>
      <c r="F15" s="54"/>
      <c r="G15" s="54"/>
      <c r="H15" s="51" t="s">
        <v>130</v>
      </c>
      <c r="I15" s="54"/>
      <c r="J15" s="54"/>
      <c r="K15" s="29" t="s">
        <v>102</v>
      </c>
    </row>
    <row r="16" spans="1:11" ht="94.5" x14ac:dyDescent="0.25">
      <c r="A16" s="56" t="s">
        <v>103</v>
      </c>
      <c r="B16" s="56"/>
      <c r="C16" s="52" t="s">
        <v>101</v>
      </c>
      <c r="D16" s="56" t="s">
        <v>104</v>
      </c>
      <c r="E16" s="55" t="s">
        <v>122</v>
      </c>
      <c r="F16" s="55" t="s">
        <v>123</v>
      </c>
      <c r="G16" s="55"/>
      <c r="H16" s="56" t="s">
        <v>132</v>
      </c>
      <c r="I16" s="56" t="s">
        <v>135</v>
      </c>
      <c r="J16" s="55"/>
      <c r="K16" s="57" t="s">
        <v>105</v>
      </c>
    </row>
    <row r="17" spans="1:11" ht="25.5" x14ac:dyDescent="0.25">
      <c r="A17" s="51" t="s">
        <v>106</v>
      </c>
      <c r="B17" s="51"/>
      <c r="C17" s="51" t="s">
        <v>71</v>
      </c>
      <c r="D17" s="51" t="s">
        <v>72</v>
      </c>
      <c r="E17" s="51" t="s">
        <v>107</v>
      </c>
      <c r="F17" s="51" t="s">
        <v>108</v>
      </c>
      <c r="G17" s="51"/>
      <c r="H17" s="58" t="s">
        <v>109</v>
      </c>
      <c r="I17" s="58" t="s">
        <v>110</v>
      </c>
      <c r="J17" s="51"/>
      <c r="K17" s="59" t="s">
        <v>111</v>
      </c>
    </row>
    <row r="20" spans="1:11" x14ac:dyDescent="0.25">
      <c r="A20" s="60" t="s">
        <v>112</v>
      </c>
    </row>
    <row r="21" spans="1:11" x14ac:dyDescent="0.25">
      <c r="A21" s="61" t="s">
        <v>113</v>
      </c>
      <c r="B21" s="62" t="s">
        <v>136</v>
      </c>
      <c r="C21" s="63" t="s">
        <v>22</v>
      </c>
      <c r="D21" s="62"/>
      <c r="E21" s="62"/>
    </row>
    <row r="22" spans="1:11" x14ac:dyDescent="0.25">
      <c r="A22" s="64" t="s">
        <v>114</v>
      </c>
      <c r="B22" s="70" t="s">
        <v>137</v>
      </c>
      <c r="C22" s="66" t="s">
        <v>138</v>
      </c>
      <c r="D22" s="65"/>
      <c r="E22" s="65"/>
    </row>
    <row r="23" spans="1:11" x14ac:dyDescent="0.25">
      <c r="A23" s="64" t="s">
        <v>115</v>
      </c>
      <c r="B23" s="70" t="s">
        <v>139</v>
      </c>
      <c r="C23" s="66" t="s">
        <v>140</v>
      </c>
      <c r="D23" s="65"/>
      <c r="E23" s="65"/>
    </row>
    <row r="24" spans="1:11" ht="31.5" x14ac:dyDescent="0.25">
      <c r="A24" s="64" t="s">
        <v>116</v>
      </c>
      <c r="B24" s="65" t="s">
        <v>141</v>
      </c>
      <c r="C24" s="66" t="s">
        <v>144</v>
      </c>
      <c r="D24" s="65"/>
      <c r="E24" s="65"/>
    </row>
    <row r="25" spans="1:11" x14ac:dyDescent="0.25">
      <c r="A25" s="64" t="s">
        <v>117</v>
      </c>
      <c r="B25" s="65" t="s">
        <v>142</v>
      </c>
      <c r="C25" s="66" t="s">
        <v>143</v>
      </c>
      <c r="D25" s="65"/>
      <c r="E25" s="65"/>
    </row>
    <row r="26" spans="1:11" ht="63" x14ac:dyDescent="0.25">
      <c r="A26" s="64" t="s">
        <v>118</v>
      </c>
      <c r="B26" s="65" t="s">
        <v>119</v>
      </c>
      <c r="C26" s="66" t="s">
        <v>120</v>
      </c>
      <c r="D26" s="65"/>
      <c r="E26" s="65"/>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USER</cp:lastModifiedBy>
  <dcterms:created xsi:type="dcterms:W3CDTF">2014-07-01T23:43:25Z</dcterms:created>
  <dcterms:modified xsi:type="dcterms:W3CDTF">2015-04-24T17:16:59Z</dcterms:modified>
</cp:coreProperties>
</file>