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H21" i="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F20" i="1" s="1"/>
  <c r="G20" i="1" s="1"/>
  <c r="A21" i="1" l="1"/>
  <c r="F21" i="1" s="1"/>
  <c r="G21" i="1" s="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<sst xmlns="http://schemas.openxmlformats.org/spreadsheetml/2006/main" count="410" uniqueCount="213">
  <si>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</si>
  <si>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</si>
  <si>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</si>
  <si>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</si>
  <si>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</si>
  <si>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</si>
  <si>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</si>
  <si>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</si>
  <si>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</si>
  <si>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</si>
  <si>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</si>
  <si>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</si>
  <si>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</si>
  <si>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</si>
  <si>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</si>
  <si>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</si>
  <si>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</si>
  <si>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</si>
  <si>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</si>
  <si>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</si>
  <si>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</si>
  <si>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</si>
  <si>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</si>
  <si>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</si>
  <si>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</si>
  <si>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</si>
  <si>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</si>
  <si>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</si>
  <si>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</si>
  <si>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</si>
  <si>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</si>
  <si>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</si>
  <si>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</si>
  <si>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</si>
  <si>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</si>
  <si>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</si>
  <si>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</si>
  <si>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</si>
  <si>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</si>
  <si>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</si>
  <si>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</si>
  <si>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</si>
  <si>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</si>
  <si>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</si>
  <si>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</si>
  <si>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</si>
  <si>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</si>
  <si>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</si>
  <si>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</si>
  <si>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</si>
  <si>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</si>
  <si>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</si>
  <si>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</si>
  <si>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</si>
  <si>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</si>
  <si>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</si>
  <si>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</si>
  <si>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</si>
  <si>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</si>
  <si>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</si>
  <si>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</si>
  <si>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</si>
  <si>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</si>
  <si>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</si>
  <si>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</si>
  <si>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</si>
  <si>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</si>
  <si>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</si>
  <si>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</si>
  <si>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</si>
  <si>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</si>
  <si>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</si>
  <si>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</si>
  <si>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</si>
  <si>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</si>
  <si>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</si>
  <si>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</si>
  <si>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</si>
  <si>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</si>
  <si>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</si>
  <si>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</si>
  <si>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</si>
  <si>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</si>
  <si>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</si>
  <si>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</si>
  <si>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</si>
  <si>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</si>
  <si>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</si>
  <si>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</si>
  <si>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</si>
  <si>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</si>
  <si>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</si>
  <si>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</si>
  <si>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</si>
  <si>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</si>
  <si>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</si>
  <si>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</si>
  <si>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</si>
  <si>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</si>
  <si>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</si>
  <si>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</si>
  <si>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</si>
  <si>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</si>
  <si>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</si>
  <si>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</si>
  <si>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</si>
  <si>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</si>
  <si>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</si>
  <si>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</si>
  <si>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</si>
  <si>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</si>
  <si>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</si>
  <si>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</si>
  <si>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</si>
  <si>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</si>
  <si>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</si>
  <si>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</si>
  <si>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</si>
  <si>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</si>
  <si>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</si>
  <si>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</si>
  <si>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</si>
  <si>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</si>
  <si>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</si>
  <si>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</si>
  <si>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</si>
  <si>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</si>
  <si>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</si>
  <si>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</si>
  <si>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</si>
  <si>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</si>
  <si>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</si>
  <si>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</si>
  <si>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</si>
  <si>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</si>
  <si>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</si>
  <si>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</si>
  <si>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</si>
  <si>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</si>
  <si>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</si>
  <si>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</si>
  <si>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</si>
  <si>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</si>
  <si>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</si>
  <si>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</si>
  <si>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</si>
  <si>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</si>
  <si>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</si>
  <si>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</si>
  <si>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</si>
  <si>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</si>
  <si>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</si>
  <si>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</si>
  <si>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</si>
  <si>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</si>
  <si>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</si>
  <si>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</si>
  <si>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</si>
  <si>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</si>
  <si>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</si>
  <si>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</si>
  <si>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</si>
  <si>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</si>
  <si>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</si>
  <si>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</si>
  <si>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</si>
  <si>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</si>
  <si>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</si>
  <si>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</si>
  <si>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</si>
  <si>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</si>
  <si>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</si>
  <si>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</si>
  <si>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</si>
  <si>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</si>
  <si>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</si>
  <si>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</si>
  <si>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</si>
  <si>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</si>
  <si>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</si>
  <si>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</si>
  <si>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</si>
  <si>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</si>
  <si>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</si>
  <si>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</si>
  <si>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</si>
  <si>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</si>
  <si>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Fundamentos de genética</t>
  </si>
  <si>
    <t>Miguel Aljure</t>
  </si>
  <si>
    <t>CN_08_06_CO_REC60</t>
  </si>
  <si>
    <t>Ilustración</t>
  </si>
  <si>
    <t>ADN</t>
  </si>
  <si>
    <t>Cromosoma desenrrollándose</t>
  </si>
  <si>
    <t>Ver comentarios</t>
  </si>
  <si>
    <t>50955298 y 172842560</t>
  </si>
  <si>
    <t>Cromosomas en células procariotas y eucariotas</t>
  </si>
  <si>
    <t>Fotografía</t>
  </si>
  <si>
    <t>Cromosomas y células</t>
  </si>
  <si>
    <t>Cromosomas durante la mitosis</t>
  </si>
  <si>
    <t>Traductir los textos: Interfase (no escribir eso de G2) - Profase - Metafase - Anafase - Telofase - Citoquinesis</t>
  </si>
  <si>
    <t>Cambiar el texto que dice DNA por ADN, y quitar el resto de texto.</t>
  </si>
  <si>
    <t>Quitar la célula de la parte superior izquierda. Que solo quede el cromosoma desenrollándose.</t>
  </si>
  <si>
    <t>Hacer una sola imagen con la combinación de estas dos (o ilustrar algo similar). Quitar todos los textos y flechas de las imágenes, excepto los que dicen chromosome, que se cambia por cromosoma (las letras de la segunda imagen al lado del ADN también se quitan). Poner un texto en la primera imagen que diga célula procariota, y en la segunda uno que diga célula eucariota.</t>
  </si>
  <si>
    <t>Cromosmas en fondo azul</t>
  </si>
  <si>
    <t xml:space="preserve">Cromosoma con forma de x que tiene con 3 fragmentos coloreados, no muy grandes. Esos tres fragmentos no deben ocupar todo el cromosoma; la mayor parte de este está en otro color. Del primer fragmento sale una flecha que dice "locus del gen 1", del segundo una que dice "locus del gen 2", y así. </t>
  </si>
  <si>
    <t>Genes en cromosomas</t>
  </si>
  <si>
    <t>ADN de colores</t>
  </si>
  <si>
    <t>Hacer dos barras, como medio cromosoma X (o sea &gt; y &lt;) y escribir debajo de cada una "cromosoma sin duplicar - cromátida". Luego hacer una flecha a la derecha que muestra un cromosoma X, pero que se note que en realidad está hecho de dos barras unidas en algún punto (la idea es que si tomo esto: &gt; y lo uno a esto: &lt; obtengo esto x). Escribir debajo "Cromosoma duplicados - cromátidas hermanas".</t>
  </si>
  <si>
    <t>Cromosoma dividido en dos partes</t>
  </si>
  <si>
    <t>Cromosoma en fondo gris</t>
  </si>
  <si>
    <t>Cromosomas azul y rojo</t>
  </si>
  <si>
    <t>Cromosomas con partes señaladas</t>
  </si>
  <si>
    <t>Quitar el título chromosomes. En donde dice "Short arms" escribir "Brazos cortos (brazos p)", y en donde dice "Long arms" escribir "Brazos largos (brazos q)". En donde dice "Centromere" escribir "Centrómero", y hacer flechas que salgan de las puntas de los cromosomas, tanto de arriba como de abajo, y que digan "Telómeros". Para que sea consistente con el resto de la imagen, que esas flechas salgan solo de los brazos de los cromosomas que están al centro d ela imagen (de la misma manera que los brazos p y q señalados son los del centro).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</si>
</sst>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2" sqref="C2:D2"/>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F4</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42299</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Extra</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F4</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62">
        <v>259192112</v>
      </c>
      <c r="C10" s="20" t="str">
        <f t="shared" ref="C10:C41" si="0">IF(OR(B10&lt;&gt;"",J10&lt;&gt;""),IF($G$4="Recurso",CONCATENATE($G$4," ",$G$5),$G$4),"")</f>
        <v>Recurso F4</v>
      </c>
      <c r="D10" s="63" t="s">
        <v>190</v>
      </c>
      <c r="E10" s="63" t="s">
        <v>155</v>
      </c>
      <c r="F10" s="13" t="str">
        <f t="shared" ref="F10" ca="1" si="1">IF(OR(B10&lt;&gt;"",J10&lt;&gt;""),CONCATENATE($C$7,"_",$A10,IF($G$4="Cuaderno de Estudio","_small",CONCATENATE(IF(I10="","","n"),IF(LEFT($G$5,1)="F",".jpg",".png")))),"")</f>
        <v>CN_08_06_CO_REC60_IMG01.jpg</v>
      </c>
      <c r="G10" s="13" t="str">
        <f ca="1">IF($F10&lt;&gt;"",IF($G$4="Recurso",VLOOKUP($E10,OFFSET('Definición técnica de imagenes'!$A$1,MATCH($G$5,'Definición técnica de imagenes'!$A$1:$A$104,0)-1,1,COUNTIF('Definición técnica de imagenes'!$A$3:$A$102,$G$5),5),5,FALSE),'Definición técnica de imagenes'!$F$16),"")</f>
        <v>750 x 365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t="s">
        <v>200</v>
      </c>
      <c r="O10" s="2" t="str">
        <f>'Definición técnica de imagenes'!A12</f>
        <v>M12D</v>
      </c>
    </row>
    <row r="11" spans="1:16" s="11" customFormat="1" ht="13.9" customHeight="1" x14ac:dyDescent="0.25">
      <c r="A11" s="12" t="str">
        <f t="shared" ref="A11:A18" si="3">IF(OR(B11&lt;&gt;"",J11&lt;&gt;""),CONCATENATE(LEFT(A10,3),IF(MID(A10,4,2)+1&lt;10,CONCATENATE("0",MID(A10,4,2)+1))),"")</f>
        <v>IMG02</v>
      </c>
      <c r="B11" s="62">
        <v>99888455</v>
      </c>
      <c r="C11" s="20" t="str">
        <f t="shared" si="0"/>
        <v>Recurso F4</v>
      </c>
      <c r="D11" s="63" t="s">
        <v>190</v>
      </c>
      <c r="E11" s="63" t="s">
        <v>163</v>
      </c>
      <c r="F11" s="13" t="str">
        <f t="shared" ref="F11:F74" ca="1" si="4">IF(OR(B11&lt;&gt;"",J11&lt;&gt;""),CONCATENATE($C$7,"_",$A11,IF($G$4="Cuaderno de Estudio","_small",CONCATENATE(IF(I11="","","n"),IF(LEFT($G$5,1)="F",".jpg",".png")))),"")</f>
        <v>CN_08_06_CO_REC60_IMG02.jpg</v>
      </c>
      <c r="G11" s="13" t="str">
        <f ca="1">IF($F11&lt;&gt;"",IF($G$4="Recurso",VLOOKUP($E11,OFFSET('Definición técnica de imagenes'!$A$1,MATCH($G$5,'Definición técnica de imagenes'!$A$1:$A$104,0)-1,1,COUNTIF('Definición técnica de imagenes'!$A$3:$A$102,$G$5),5),5,FALSE),'Definición técnica de imagenes'!$F$16),"")</f>
        <v>330 x 475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t="s">
        <v>201</v>
      </c>
      <c r="O11" s="2" t="str">
        <f>'Definición técnica de imagenes'!A13</f>
        <v>M101</v>
      </c>
    </row>
    <row r="12" spans="1:16" s="11" customFormat="1" x14ac:dyDescent="0.25">
      <c r="A12" s="12" t="str">
        <f t="shared" si="3"/>
        <v>IMG03</v>
      </c>
      <c r="B12" s="62">
        <v>138104552</v>
      </c>
      <c r="C12" s="20" t="str">
        <f t="shared" si="0"/>
        <v>Recurso F4</v>
      </c>
      <c r="D12" s="63" t="s">
        <v>196</v>
      </c>
      <c r="E12" s="63" t="s">
        <v>155</v>
      </c>
      <c r="F12" s="13" t="str">
        <f t="shared" ca="1" si="4"/>
        <v>CN_08_06_CO_REC60_IMG03.jpg</v>
      </c>
      <c r="G12" s="13" t="str">
        <f ca="1">IF($F12&lt;&gt;"",IF($G$4="Recurso",VLOOKUP($E12,OFFSET('Definición técnica de imagenes'!$A$1,MATCH($G$5,'Definición técnica de imagenes'!$A$1:$A$104,0)-1,1,COUNTIF('Definición técnica de imagenes'!$A$3:$A$102,$G$5),5),5,FALSE),'Definición técnica de imagenes'!$F$16),"")</f>
        <v>750 x 365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197</v>
      </c>
      <c r="K12" s="64"/>
      <c r="O12" s="2" t="str">
        <f>'Definición técnica de imagenes'!A18</f>
        <v>Diaporama F1</v>
      </c>
    </row>
    <row r="13" spans="1:16" s="11" customFormat="1" ht="162" x14ac:dyDescent="0.25">
      <c r="A13" s="12" t="str">
        <f t="shared" si="3"/>
        <v>IMG04</v>
      </c>
      <c r="B13" s="62" t="s">
        <v>194</v>
      </c>
      <c r="C13" s="20" t="str">
        <f t="shared" si="0"/>
        <v>Recurso F4</v>
      </c>
      <c r="D13" s="63" t="s">
        <v>190</v>
      </c>
      <c r="E13" s="63" t="s">
        <v>163</v>
      </c>
      <c r="F13" s="13" t="str">
        <f t="shared" ca="1" si="4"/>
        <v>CN_08_06_CO_REC60_IMG04.jpg</v>
      </c>
      <c r="G13" s="13" t="str">
        <f ca="1">IF($F13&lt;&gt;"",IF($G$4="Recurso",VLOOKUP($E13,OFFSET('Definición técnica de imagenes'!$A$1,MATCH($G$5,'Definición técnica de imagenes'!$A$1:$A$104,0)-1,1,COUNTIF('Definición técnica de imagenes'!$A$3:$A$102,$G$5),5),5,FALSE),'Definición técnica de imagenes'!$F$16),"")</f>
        <v>330 x 475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195</v>
      </c>
      <c r="K13" s="64" t="s">
        <v>202</v>
      </c>
      <c r="O13" s="2" t="str">
        <f>'Definición técnica de imagenes'!A19</f>
        <v>F4</v>
      </c>
    </row>
    <row r="14" spans="1:16" s="11" customFormat="1" x14ac:dyDescent="0.25">
      <c r="A14" s="12" t="str">
        <f t="shared" si="3"/>
        <v>IMG05</v>
      </c>
      <c r="B14" s="62">
        <v>311732834</v>
      </c>
      <c r="C14" s="20" t="str">
        <f t="shared" si="0"/>
        <v>Recurso F4</v>
      </c>
      <c r="D14" s="63" t="s">
        <v>196</v>
      </c>
      <c r="E14" s="63" t="s">
        <v>155</v>
      </c>
      <c r="F14" s="13" t="str">
        <f t="shared" ca="1" si="4"/>
        <v>CN_08_06_CO_REC60_IMG05.jpg</v>
      </c>
      <c r="G14" s="13" t="str">
        <f ca="1">IF($F14&lt;&gt;"",IF($G$4="Recurso",VLOOKUP($E14,OFFSET('Definición técnica de imagenes'!$A$1,MATCH($G$5,'Definición técnica de imagenes'!$A$1:$A$104,0)-1,1,COUNTIF('Definición técnica de imagenes'!$A$3:$A$102,$G$5),5),5,FALSE),'Definición técnica de imagenes'!$F$16),"")</f>
        <v>750 x 365 px</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t="s">
        <v>203</v>
      </c>
      <c r="K14" s="64"/>
      <c r="O14" s="2" t="str">
        <f>'Definición técnica de imagenes'!A22</f>
        <v>F6</v>
      </c>
    </row>
    <row r="15" spans="1:16" s="11" customFormat="1" ht="54" x14ac:dyDescent="0.25">
      <c r="A15" s="12" t="str">
        <f t="shared" si="3"/>
        <v>IMG06</v>
      </c>
      <c r="B15" s="62">
        <v>172528940</v>
      </c>
      <c r="C15" s="20" t="str">
        <f t="shared" si="0"/>
        <v>Recurso F4</v>
      </c>
      <c r="D15" s="63" t="s">
        <v>190</v>
      </c>
      <c r="E15" s="63" t="s">
        <v>163</v>
      </c>
      <c r="F15" s="13" t="str">
        <f t="shared" ca="1" si="4"/>
        <v>CN_08_06_CO_REC60_IMG06.jpg</v>
      </c>
      <c r="G15" s="13" t="str">
        <f ca="1">IF($F15&lt;&gt;"",IF($G$4="Recurso",VLOOKUP($E15,OFFSET('Definición técnica de imagenes'!$A$1,MATCH($G$5,'Definición técnica de imagenes'!$A$1:$A$104,0)-1,1,COUNTIF('Definición técnica de imagenes'!$A$3:$A$102,$G$5),5),5,FALSE),'Definición técnica de imagenes'!$F$16),"")</f>
        <v>330 x 475 px</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t="s">
        <v>198</v>
      </c>
      <c r="K15" s="66" t="s">
        <v>199</v>
      </c>
      <c r="O15" s="2" t="str">
        <f>'Definición técnica de imagenes'!A24</f>
        <v>F6B</v>
      </c>
    </row>
    <row r="16" spans="1:16" s="11" customFormat="1" ht="14.25" x14ac:dyDescent="0.3">
      <c r="A16" s="12" t="str">
        <f t="shared" si="3"/>
        <v>IMG07</v>
      </c>
      <c r="B16" s="62">
        <v>66922018</v>
      </c>
      <c r="C16" s="20" t="str">
        <f t="shared" si="0"/>
        <v>Recurso F4</v>
      </c>
      <c r="D16" s="63" t="s">
        <v>196</v>
      </c>
      <c r="E16" s="63" t="s">
        <v>155</v>
      </c>
      <c r="F16" s="13" t="str">
        <f t="shared" ca="1" si="4"/>
        <v>CN_08_06_CO_REC60_IMG07.jpg</v>
      </c>
      <c r="G16" s="13" t="str">
        <f ca="1">IF($F16&lt;&gt;"",IF($G$4="Recurso",VLOOKUP($E16,OFFSET('Definición técnica de imagenes'!$A$1,MATCH($G$5,'Definición técnica de imagenes'!$A$1:$A$104,0)-1,1,COUNTIF('Definición técnica de imagenes'!$A$3:$A$102,$G$5),5),5,FALSE),'Definición técnica de imagenes'!$F$16),"")</f>
        <v>750 x 365 px</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t="s">
        <v>206</v>
      </c>
      <c r="K16" s="68"/>
      <c r="O16" s="2" t="str">
        <f>'Definición técnica de imagenes'!A25</f>
        <v>F7</v>
      </c>
    </row>
    <row r="17" spans="1:15" s="11" customFormat="1" ht="135" x14ac:dyDescent="0.25">
      <c r="A17" s="12" t="str">
        <f t="shared" si="3"/>
        <v>IMG08</v>
      </c>
      <c r="B17" s="62" t="s">
        <v>193</v>
      </c>
      <c r="C17" s="20" t="str">
        <f t="shared" si="0"/>
        <v>Recurso F4</v>
      </c>
      <c r="D17" s="63" t="s">
        <v>190</v>
      </c>
      <c r="E17" s="63" t="s">
        <v>163</v>
      </c>
      <c r="F17" s="13" t="str">
        <f t="shared" ca="1" si="4"/>
        <v>CN_08_06_CO_REC60_IMG08.jpg</v>
      </c>
      <c r="G17" s="13" t="str">
        <f ca="1">IF($F17&lt;&gt;"",IF($G$4="Recurso",VLOOKUP($E17,OFFSET('Definición técnica de imagenes'!$A$1,MATCH($G$5,'Definición técnica de imagenes'!$A$1:$A$104,0)-1,1,COUNTIF('Definición técnica de imagenes'!$A$3:$A$102,$G$5),5),5,FALSE),'Definición técnica de imagenes'!$F$16),"")</f>
        <v>330 x 475 px</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t="s">
        <v>205</v>
      </c>
      <c r="K17" s="66" t="s">
        <v>204</v>
      </c>
      <c r="O17" s="2" t="str">
        <f>'Definición técnica de imagenes'!A27</f>
        <v>F7B</v>
      </c>
    </row>
    <row r="18" spans="1:15" s="11" customFormat="1" x14ac:dyDescent="0.25">
      <c r="A18" s="12" t="str">
        <f t="shared" si="3"/>
        <v>IMG09</v>
      </c>
      <c r="B18" s="62">
        <v>309150530</v>
      </c>
      <c r="C18" s="20" t="str">
        <f t="shared" si="0"/>
        <v>Recurso F4</v>
      </c>
      <c r="D18" s="63" t="s">
        <v>196</v>
      </c>
      <c r="E18" s="63" t="s">
        <v>155</v>
      </c>
      <c r="F18" s="13" t="str">
        <f t="shared" ca="1" si="4"/>
        <v>CN_08_06_CO_REC60_IMG09.jpg</v>
      </c>
      <c r="G18" s="13" t="str">
        <f ca="1">IF($F18&lt;&gt;"",IF($G$4="Recurso",VLOOKUP($E18,OFFSET('Definición técnica de imagenes'!$A$1,MATCH($G$5,'Definición técnica de imagenes'!$A$1:$A$104,0)-1,1,COUNTIF('Definición técnica de imagenes'!$A$3:$A$102,$G$5),5),5,FALSE),'Definición técnica de imagenes'!$F$16),"")</f>
        <v>750 x 365 px</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t="s">
        <v>209</v>
      </c>
      <c r="K18" s="66"/>
      <c r="O18" s="2" t="str">
        <f>'Definición técnica de imagenes'!A30</f>
        <v>F8</v>
      </c>
    </row>
    <row r="19" spans="1:15" s="11" customFormat="1" ht="171" x14ac:dyDescent="0.3">
      <c r="A19" s="12" t="str">
        <f t="shared" ref="A19:A50" si="6">IF(OR(B19&lt;&gt;"",J19&lt;&gt;""),CONCATENATE(LEFT(A18,3),IF(MID(A18,4,2)+1&lt;10,CONCATENATE("0",MID(A18,4,2)+1),MID(A18,4,2)+1)),"")</f>
        <v>IMG10</v>
      </c>
      <c r="B19" s="62" t="s">
        <v>193</v>
      </c>
      <c r="C19" s="20" t="str">
        <f t="shared" si="0"/>
        <v>Recurso F4</v>
      </c>
      <c r="D19" s="63" t="s">
        <v>190</v>
      </c>
      <c r="E19" s="63" t="s">
        <v>163</v>
      </c>
      <c r="F19" s="13" t="str">
        <f t="shared" ca="1" si="4"/>
        <v>CN_08_06_CO_REC60_IMG10.jpg</v>
      </c>
      <c r="G19" s="13" t="str">
        <f ca="1">IF($F19&lt;&gt;"",IF($G$4="Recurso",VLOOKUP($E19,OFFSET('Definición técnica de imagenes'!$A$1,MATCH($G$5,'Definición técnica de imagenes'!$A$1:$A$104,0)-1,1,COUNTIF('Definición técnica de imagenes'!$A$3:$A$102,$G$5),5),5,FALSE),'Definición técnica de imagenes'!$F$16),"")</f>
        <v>330 x 475 px</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t="s">
        <v>208</v>
      </c>
      <c r="K19" s="68" t="s">
        <v>207</v>
      </c>
      <c r="O19" s="2" t="str">
        <f>'Definición técnica de imagenes'!A31</f>
        <v>F10</v>
      </c>
    </row>
    <row r="20" spans="1:15" s="11" customFormat="1" x14ac:dyDescent="0.25">
      <c r="A20" s="12" t="str">
        <f t="shared" si="6"/>
        <v>IMG11</v>
      </c>
      <c r="B20" s="62">
        <v>243737341</v>
      </c>
      <c r="C20" s="20" t="str">
        <f t="shared" si="0"/>
        <v>Recurso F4</v>
      </c>
      <c r="D20" s="63" t="s">
        <v>196</v>
      </c>
      <c r="E20" s="63" t="s">
        <v>155</v>
      </c>
      <c r="F20" s="13" t="str">
        <f t="shared" ca="1" si="4"/>
        <v>CN_08_06_CO_REC60_IMG11.jpg</v>
      </c>
      <c r="G20" s="13" t="str">
        <f ca="1">IF($F20&lt;&gt;"",IF($G$4="Recurso",VLOOKUP($E20,OFFSET('Definición técnica de imagenes'!$A$1,MATCH($G$5,'Definición técnica de imagenes'!$A$1:$A$104,0)-1,1,COUNTIF('Definición técnica de imagenes'!$A$3:$A$102,$G$5),5),5,FALSE),'Definición técnica de imagenes'!$F$16),"")</f>
        <v>750 x 365 px</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t="s">
        <v>210</v>
      </c>
      <c r="K20" s="66"/>
      <c r="O20" s="2" t="str">
        <f>'Definición técnica de imagenes'!A32</f>
        <v>F10B</v>
      </c>
    </row>
    <row r="21" spans="1:15" s="11" customFormat="1" ht="243" x14ac:dyDescent="0.25">
      <c r="A21" s="12" t="str">
        <f t="shared" si="6"/>
        <v>IMG12</v>
      </c>
      <c r="B21" s="62">
        <v>243737326</v>
      </c>
      <c r="C21" s="20" t="str">
        <f t="shared" si="0"/>
        <v>Recurso F4</v>
      </c>
      <c r="D21" s="63" t="s">
        <v>190</v>
      </c>
      <c r="E21" s="63" t="s">
        <v>163</v>
      </c>
      <c r="F21" s="13" t="str">
        <f t="shared" ca="1" si="4"/>
        <v>CN_08_06_CO_REC60_IMG12.jpg</v>
      </c>
      <c r="G21" s="13" t="str">
        <f ca="1">IF($F21&lt;&gt;"",IF($G$4="Recurso",VLOOKUP($E21,OFFSET('Definición técnica de imagenes'!$A$1,MATCH($G$5,'Definición técnica de imagenes'!$A$1:$A$104,0)-1,1,COUNTIF('Definición técnica de imagenes'!$A$3:$A$102,$G$5),5),5,FALSE),'Definición técnica de imagenes'!$F$16),"")</f>
        <v>330 x 475 px</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t="s">
        <v>211</v>
      </c>
      <c r="K21" s="66" t="s">
        <v>212</v>
      </c>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2015-10-22T17:47:32Z</dcterms:modified>
</cp:coreProperties>
</file>