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codeName="ThisWorkbook" autoCompressPictures="0"/>
  <bookViews>
    <workbookView xWindow="2960" yWindow="620" windowWidth="35020" windowHeight="1724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11" i="1" l="1"/>
  <c r="A12" i="1"/>
  <c r="A13" i="1"/>
  <c r="A14" i="1"/>
  <c r="A15" i="1"/>
  <c r="A16" i="1"/>
  <c r="A17" i="1"/>
  <c r="A18" i="1"/>
  <c r="A19" i="1"/>
  <c r="A20" i="1"/>
  <c r="A21" i="1"/>
  <c r="A22" i="1"/>
  <c r="A23" i="1"/>
  <c r="A24" i="1"/>
  <c r="A25" i="1"/>
  <c r="A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F5" i="1"/>
  <c r="G10" i="1"/>
</calcChain>
</file>

<file path=xl/sharedStrings.xml><?xml version="1.0" encoding="utf-8"?>
<sst xmlns="http://schemas.openxmlformats.org/spreadsheetml/2006/main" count="297" uniqueCount="176">
  <si>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</si>
  <si>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</si>
  <si>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</si>
  <si>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</si>
  <si>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</si>
  <si>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</si>
  <si>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</si>
  <si>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</si>
  <si>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</si>
  <si>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</si>
  <si>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</si>
  <si>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</si>
  <si>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</si>
  <si>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</si>
  <si>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</si>
  <si>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</si>
  <si>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</si>
  <si>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</si>
  <si>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</si>
  <si>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</si>
  <si>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</si>
  <si>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</si>
  <si>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</si>
  <si>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</si>
  <si>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</si>
  <si>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</si>
  <si>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</si>
  <si>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</si>
  <si>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</si>
  <si>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</si>
  <si>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</si>
  <si>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</si>
  <si>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</si>
  <si>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</si>
  <si>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</si>
  <si>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</si>
  <si>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</si>
  <si>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</si>
  <si>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</si>
  <si>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</si>
  <si>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</si>
  <si>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</si>
  <si>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</si>
  <si>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</si>
  <si>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</si>
  <si>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</si>
  <si>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</si>
  <si>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</si>
  <si>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</si>
  <si>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</si>
  <si>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</si>
  <si>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</si>
  <si>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</si>
  <si>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</si>
  <si>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</si>
  <si>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</si>
  <si>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</si>
  <si>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</si>
  <si>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</si>
  <si>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</si>
  <si>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</si>
  <si>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</si>
  <si>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</si>
  <si>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</si>
  <si>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</si>
  <si>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</si>
  <si>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</si>
  <si>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</si>
  <si>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</si>
  <si>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</si>
  <si>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</si>
  <si>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</si>
  <si>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</si>
  <si>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</si>
  <si>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</si>
  <si>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</si>
  <si>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</si>
  <si>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</si>
  <si>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</si>
  <si>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</si>
  <si>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</si>
  <si>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</si>
  <si>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</si>
  <si>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</si>
  <si>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</si>
  <si>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</si>
  <si>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</si>
  <si>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</si>
  <si>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</si>
  <si>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</si>
  <si>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</si>
  <si>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</si>
  <si>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</si>
  <si>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</si>
  <si>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</si>
  <si>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</si>
  <si>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</si>
  <si>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</si>
  <si>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</si>
  <si>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</si>
  <si>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</si>
  <si>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</si>
  <si>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</si>
  <si>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</si>
  <si>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</si>
  <si>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</si>
  <si>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</si>
  <si>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</si>
  <si>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</si>
  <si>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</si>
  <si>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</si>
  <si>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</si>
  <si>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</si>
  <si>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</si>
  <si>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</si>
  <si>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</si>
  <si>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</si>
  <si>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</si>
  <si>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</si>
  <si>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</si>
  <si>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</si>
  <si>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</si>
  <si>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</si>
  <si>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</si>
  <si>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</si>
  <si>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</si>
  <si>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</si>
  <si>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</si>
  <si>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</si>
  <si>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</si>
  <si>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</si>
  <si>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</si>
  <si>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</si>
  <si>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</si>
  <si>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</si>
  <si>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</si>
  <si>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</si>
  <si>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</si>
  <si>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</si>
  <si>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</si>
  <si>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</si>
  <si>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</si>
  <si>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</si>
  <si>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</si>
  <si>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</si>
  <si>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Cuaderno de Estudio</t>
  </si>
  <si>
    <t>Fotografía</t>
  </si>
  <si>
    <t>Horizontal</t>
  </si>
  <si>
    <t>http://upload.wikimedia.org/wikipedia/commons/0/01/Blood_letting.jpg</t>
  </si>
  <si>
    <t>http://upload.wikimedia.org/wikipedia/commons/c/c2/1887_postcard_of_Queen_Victoria.jpg</t>
  </si>
  <si>
    <t>http://upload.wikimedia.org/wikipedia/commons/4/47/Schprophase.jpg</t>
  </si>
  <si>
    <t>http://www.google.com/imgres?imgurl=http://upload.wikimedia.org/wikipedia/commons/c/c7/Sharplan_40C.jpg&amp;imgrefurl=http://en.wikipedia.org/wiki/Laser_scalpel&amp;h=2490&amp;w=1746&amp;tbnid=OSqpBE8hFKfKqM:&amp;zoom=1&amp;docid=F_kqsIpiwMd27M&amp;ei=ZtjrVLuWGOqPsQSlsYKgBw&amp;tbm=isch&amp;ved=0CB4QMygAMAA</t>
  </si>
  <si>
    <t>Fotografía de un busto de Hipócrates</t>
  </si>
  <si>
    <t xml:space="preserve">Ilustración medieval de la práctica conocida como sangría </t>
  </si>
  <si>
    <t>Imagen de un microscopio óptico sencillo</t>
  </si>
  <si>
    <t>Fotografía de la bacteria Salmonella</t>
  </si>
  <si>
    <t>Imagen de la reina Victoria</t>
  </si>
  <si>
    <t>Ilustración de una célula en la que se ven los cromosomas</t>
  </si>
  <si>
    <t>Fotografía de un mineral llamado Gibbsita</t>
  </si>
  <si>
    <t>Prueba de embarazo casera</t>
  </si>
  <si>
    <t>Médico utilizando un desfibrilador para reanimar un paciente</t>
  </si>
  <si>
    <t>Fotografía de un escalpelo o bisturí láser</t>
  </si>
  <si>
    <t>Fotografía de un estetoscopio</t>
  </si>
  <si>
    <t>Fotografía de un médico haciendo una ecografía</t>
  </si>
  <si>
    <t>Radiografía de tórax</t>
  </si>
  <si>
    <t>Mujer sonriente sobre la cual rebotan  rayos solares</t>
  </si>
  <si>
    <t>Ilustración de un volcán haciendo erupción cerca al mar.</t>
  </si>
  <si>
    <t>Un niño es vacunado</t>
  </si>
  <si>
    <t>Cajas de Petri con hongos</t>
  </si>
  <si>
    <t>Ciencia y tecnología al servicio de la medicina</t>
  </si>
  <si>
    <t>Germán Cuervo V.</t>
  </si>
  <si>
    <t>CN_07_13_CO</t>
  </si>
  <si>
    <t>credito:"Sharplan 40C" by Etan J. Tal - Own work. Licensed under CC BY-SA 3.0 via Wikimedia Commons - http://commons.wikimedia.org/wiki/File:Sharplan_40C.jpg#/media/File:Sharplan_40C.jpg</t>
  </si>
  <si>
    <t>dominio publico</t>
  </si>
  <si>
    <t>Ilustración</t>
  </si>
  <si>
    <t>Ilustrar según muestra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</si>
</sst>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6"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9.6"/>
      <color theme="10"/>
      <name val="Calibri"/>
      <family val="2"/>
    </font>
    <font>
      <sz val="10"/>
      <color rgb="FF000000"/>
      <name val="Century Gothic"/>
      <family val="2"/>
    </font>
    <font>
      <sz val="10"/>
      <color rgb="FFFF0000"/>
      <name val="Century Gothic"/>
    </font>
    <font>
      <sz val="9"/>
      <color rgb="FFFF0000"/>
      <name val="Century Gothic"/>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thin">
        <color auto="1"/>
      </top>
      <bottom style="thin">
        <color auto="1"/>
      </bottom>
      <diagonal/>
    </border>
  </borders>
  <cellStyleXfs count="5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xf numFmtId="0" fontId="5" fillId="0" borderId="0" applyNumberFormat="0" applyFill="0" applyBorder="0" applyAlignment="0" applyProtection="0"/>
  </cellStyleXfs>
  <cellXfs count="125">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9" fillId="0" borderId="5" xfId="0" applyNumberFormat="1" applyFont="1" applyFill="1" applyBorder="1" applyAlignment="1">
      <alignment vertical="center" wrapText="1"/>
    </xf>
    <xf numFmtId="1" fontId="9" fillId="0" borderId="5" xfId="0" applyNumberFormat="1" applyFont="1" applyFill="1" applyBorder="1" applyAlignment="1">
      <alignment horizontal="left" vertical="center" wrapText="1"/>
    </xf>
    <xf numFmtId="0" fontId="9" fillId="0" borderId="5" xfId="0" applyFont="1" applyFill="1" applyBorder="1" applyAlignment="1">
      <alignment vertical="center" wrapText="1"/>
    </xf>
    <xf numFmtId="0" fontId="22" fillId="0" borderId="5" xfId="51" applyBorder="1" applyAlignment="1" applyProtection="1">
      <alignment horizontal="left" wrapText="1"/>
    </xf>
    <xf numFmtId="0" fontId="14" fillId="0" borderId="5" xfId="0" applyFont="1" applyBorder="1" applyAlignment="1">
      <alignment horizontal="left" vertical="center" wrapText="1"/>
    </xf>
    <xf numFmtId="0" fontId="14" fillId="0" borderId="5" xfId="0" applyFont="1" applyBorder="1" applyAlignment="1">
      <alignment horizontal="left" wrapText="1"/>
    </xf>
    <xf numFmtId="0" fontId="22" fillId="0" borderId="5" xfId="51" applyNumberFormat="1" applyFill="1" applyBorder="1" applyAlignment="1" applyProtection="1">
      <alignment horizontal="left" vertical="center" wrapText="1"/>
    </xf>
    <xf numFmtId="0" fontId="23" fillId="0" borderId="5" xfId="0" applyFont="1" applyBorder="1" applyAlignment="1">
      <alignment horizontal="left" wrapText="1"/>
    </xf>
    <xf numFmtId="0" fontId="9" fillId="0" borderId="0" xfId="0" applyFont="1" applyFill="1" applyBorder="1" applyAlignment="1">
      <alignment horizontal="left" wrapText="1"/>
    </xf>
    <xf numFmtId="0" fontId="14" fillId="0" borderId="5" xfId="0" applyFont="1" applyBorder="1" applyAlignment="1">
      <alignment wrapText="1"/>
    </xf>
    <xf numFmtId="0" fontId="9" fillId="0" borderId="0" xfId="0" applyFont="1" applyFill="1" applyBorder="1" applyAlignment="1">
      <alignment wrapText="1"/>
    </xf>
    <xf numFmtId="0" fontId="23" fillId="0" borderId="5" xfId="0" applyFont="1" applyBorder="1" applyAlignment="1">
      <alignment vertical="center" wrapText="1"/>
    </xf>
    <xf numFmtId="0" fontId="23" fillId="0" borderId="5" xfId="0" applyFont="1" applyBorder="1" applyAlignment="1">
      <alignment wrapText="1"/>
    </xf>
    <xf numFmtId="1" fontId="9" fillId="0" borderId="5" xfId="0" quotePrefix="1" applyNumberFormat="1" applyFont="1" applyFill="1" applyBorder="1" applyAlignment="1">
      <alignment horizontal="left" vertical="center" wrapText="1"/>
    </xf>
    <xf numFmtId="0" fontId="7" fillId="0" borderId="5" xfId="0" applyFont="1" applyBorder="1" applyAlignment="1">
      <alignment vertical="center" wrapText="1"/>
    </xf>
    <xf numFmtId="0" fontId="24" fillId="0" borderId="5" xfId="0" applyFont="1" applyFill="1" applyBorder="1" applyAlignment="1">
      <alignment wrapText="1"/>
    </xf>
    <xf numFmtId="0" fontId="25" fillId="0" borderId="5" xfId="0" applyFont="1" applyBorder="1" applyAlignment="1">
      <alignment wrapText="1"/>
    </xf>
    <xf numFmtId="0" fontId="24" fillId="0" borderId="5" xfId="0" applyFont="1" applyBorder="1" applyAlignment="1">
      <alignment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24" xfId="0" applyFont="1" applyFill="1" applyBorder="1" applyAlignment="1">
      <alignment horizontal="left"/>
    </xf>
    <xf numFmtId="0" fontId="2" fillId="0" borderId="36" xfId="0" applyFont="1" applyFill="1" applyBorder="1" applyAlignment="1">
      <alignment horizontal="left"/>
    </xf>
    <xf numFmtId="0" fontId="9" fillId="0" borderId="5" xfId="0" applyFont="1" applyFill="1" applyBorder="1" applyAlignment="1">
      <alignment horizontal="left"/>
    </xf>
    <xf numFmtId="0" fontId="9" fillId="0" borderId="6" xfId="0" applyFont="1" applyFill="1" applyBorder="1" applyAlignment="1">
      <alignment horizontal="left"/>
    </xf>
    <xf numFmtId="0" fontId="9" fillId="0" borderId="9" xfId="0" applyFont="1" applyFill="1" applyBorder="1" applyAlignment="1">
      <alignment horizontal="left"/>
    </xf>
    <xf numFmtId="0" fontId="9" fillId="0" borderId="10" xfId="0" applyFont="1" applyFill="1" applyBorder="1" applyAlignment="1">
      <alignment horizontal="left"/>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 fillId="0" borderId="5" xfId="0" applyFont="1" applyBorder="1" applyAlignment="1">
      <alignment wrapText="1"/>
    </xf>
    <xf numFmtId="0" fontId="22" fillId="0" borderId="0" xfId="51" applyAlignment="1" applyProtection="1">
      <alignment horizontal="left"/>
    </xf>
  </cellXfs>
  <cellStyles count="5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upload.wikimedia.org/wikipedia/commons/4/47/Schprophase.jpg" TargetMode="External"/><Relationship Id="rId4" Type="http://schemas.openxmlformats.org/officeDocument/2006/relationships/hyperlink" Target="http://www.shutterstock.com/pic-152834198/stock-photo-salmonella-d-rendered-illustration.html?src=wCO0sYBdK286vEELDoszvA-1-0" TargetMode="External"/><Relationship Id="rId1" Type="http://schemas.openxmlformats.org/officeDocument/2006/relationships/hyperlink" Target="http://upload.wikimedia.org/wikipedia/commons/0/01/Blood_letting.jpg" TargetMode="External"/><Relationship Id="rId2" Type="http://schemas.openxmlformats.org/officeDocument/2006/relationships/hyperlink" Target="http://upload.wikimedia.org/wikipedia/commons/c/c2/1887_postcard_of_Queen_Victoria.jpg" TargetMode="Externa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workbookViewId="0">
      <pane ySplit="9" topLeftCell="A10" activePane="bottomLeft" state="frozen"/>
      <selection pane="bottomLeft" activeCell="H13" sqref="H13"/>
    </sheetView>
  </sheetViews>
  <sheetFormatPr baseColWidth="10" defaultColWidth="10.83203125" defaultRowHeight="13" x14ac:dyDescent="0"/>
  <cols>
    <col min="1" max="1" width="7.83203125" style="2" customWidth="1"/>
    <col min="2" max="2" width="50.6640625" style="2" customWidth="1"/>
    <col min="3" max="3" width="21.1640625" style="2" customWidth="1"/>
    <col min="4" max="4" width="18.5" style="2" customWidth="1"/>
    <col min="5" max="5" width="13.1640625" style="2" customWidth="1"/>
    <col min="6" max="6" width="28.1640625" style="2" customWidth="1"/>
    <col min="7" max="7" width="20.5" style="2" customWidth="1"/>
    <col min="8" max="8" width="28.6640625" style="2" customWidth="1"/>
    <col min="9" max="9" width="20.5" style="2" customWidth="1"/>
    <col min="10" max="10" width="34.83203125" style="17" customWidth="1"/>
    <col min="11" max="11" width="29.6640625" style="17" customWidth="1"/>
    <col min="12" max="12" width="20.33203125" style="2" customWidth="1"/>
    <col min="13" max="13" width="14.5" style="2" customWidth="1"/>
    <col min="14" max="16384" width="10.83203125" style="2"/>
  </cols>
  <sheetData>
    <row r="1" spans="1:16" ht="16" thickBot="1">
      <c r="A1" s="1"/>
      <c r="B1" s="1"/>
      <c r="C1" s="1"/>
      <c r="D1" s="1"/>
      <c r="F1" s="1"/>
      <c r="G1" s="1"/>
      <c r="H1" s="48"/>
      <c r="I1" s="48"/>
      <c r="J1" s="16"/>
      <c r="K1" s="16"/>
    </row>
    <row r="2" spans="1:16" ht="15">
      <c r="A2" s="1"/>
      <c r="B2" s="3" t="s">
        <v>129</v>
      </c>
      <c r="C2" s="97" t="s">
        <v>22</v>
      </c>
      <c r="D2" s="98"/>
      <c r="F2" s="90" t="s">
        <v>0</v>
      </c>
      <c r="G2" s="91"/>
      <c r="H2" s="48"/>
      <c r="I2" s="48"/>
      <c r="J2" s="16"/>
    </row>
    <row r="3" spans="1:16" ht="15">
      <c r="A3" s="1"/>
      <c r="B3" s="4" t="s">
        <v>8</v>
      </c>
      <c r="C3" s="99">
        <v>7</v>
      </c>
      <c r="D3" s="100"/>
      <c r="F3" s="92">
        <v>42074</v>
      </c>
      <c r="G3" s="93"/>
      <c r="H3" s="48"/>
      <c r="I3" s="48"/>
      <c r="J3" s="16"/>
    </row>
    <row r="4" spans="1:16" ht="15">
      <c r="A4" s="1"/>
      <c r="B4" s="4" t="s">
        <v>54</v>
      </c>
      <c r="C4" s="101" t="s">
        <v>169</v>
      </c>
      <c r="D4" s="102"/>
      <c r="E4" s="5"/>
      <c r="F4" s="47" t="s">
        <v>55</v>
      </c>
      <c r="G4" s="46" t="s">
        <v>145</v>
      </c>
      <c r="H4" s="48"/>
      <c r="I4" s="48"/>
      <c r="J4" s="16"/>
      <c r="K4" s="16"/>
    </row>
    <row r="5" spans="1:16" ht="16" thickBot="1">
      <c r="A5" s="1"/>
      <c r="B5" s="6" t="s">
        <v>1</v>
      </c>
      <c r="C5" s="103" t="s">
        <v>170</v>
      </c>
      <c r="D5" s="104"/>
      <c r="E5" s="5"/>
      <c r="F5" s="45" t="str">
        <f>IF(G4="Recurso","Motor del recurso","")</f>
        <v/>
      </c>
      <c r="G5" s="45"/>
      <c r="H5" s="48"/>
      <c r="I5" s="69"/>
      <c r="J5" s="16"/>
      <c r="K5" s="16"/>
    </row>
    <row r="6" spans="1:16" ht="16" thickBot="1">
      <c r="A6" s="1"/>
      <c r="B6" s="1"/>
      <c r="C6" s="1"/>
      <c r="D6" s="1"/>
      <c r="E6" s="7"/>
      <c r="F6" s="1"/>
      <c r="G6" s="1"/>
      <c r="H6" s="48"/>
      <c r="I6" s="48"/>
      <c r="J6" s="16"/>
      <c r="K6" s="16"/>
    </row>
    <row r="7" spans="1:16" ht="15" customHeight="1">
      <c r="A7" s="1"/>
      <c r="B7" s="32" t="s">
        <v>40</v>
      </c>
      <c r="C7" s="8" t="s">
        <v>171</v>
      </c>
      <c r="D7" s="31" t="s">
        <v>39</v>
      </c>
      <c r="F7" s="1"/>
      <c r="G7" s="1"/>
      <c r="H7" s="1"/>
      <c r="I7" s="1"/>
      <c r="J7" s="16"/>
      <c r="K7" s="16"/>
    </row>
    <row r="8" spans="1:16" s="9" customFormat="1" ht="16" thickBot="1">
      <c r="A8" s="10"/>
      <c r="B8" s="10"/>
      <c r="C8" s="10"/>
      <c r="D8" s="11"/>
      <c r="E8" s="11"/>
      <c r="F8" s="94" t="s">
        <v>62</v>
      </c>
      <c r="G8" s="95"/>
      <c r="H8" s="95"/>
      <c r="I8" s="96"/>
      <c r="J8" s="18"/>
      <c r="K8" s="12"/>
      <c r="L8" s="2"/>
      <c r="M8" s="2"/>
      <c r="N8" s="2"/>
      <c r="O8" s="2"/>
      <c r="P8" s="2"/>
    </row>
    <row r="9" spans="1:16" ht="14" thickBot="1">
      <c r="A9" s="28" t="s">
        <v>2</v>
      </c>
      <c r="B9" s="25" t="s">
        <v>9</v>
      </c>
      <c r="C9" s="24" t="s">
        <v>3</v>
      </c>
      <c r="D9" s="24" t="s">
        <v>4</v>
      </c>
      <c r="E9" s="24" t="s">
        <v>5</v>
      </c>
      <c r="F9" s="68" t="s">
        <v>61</v>
      </c>
      <c r="G9" s="68" t="s">
        <v>59</v>
      </c>
      <c r="H9" s="68" t="s">
        <v>60</v>
      </c>
      <c r="I9" s="68" t="s">
        <v>121</v>
      </c>
      <c r="J9" s="25" t="s">
        <v>6</v>
      </c>
      <c r="K9" s="26" t="s">
        <v>7</v>
      </c>
    </row>
    <row r="10" spans="1:16" s="12" customFormat="1" ht="15.75" customHeight="1">
      <c r="A10" s="72" t="s">
        <v>142</v>
      </c>
      <c r="B10" s="73">
        <v>208355944</v>
      </c>
      <c r="C10" s="74" t="s">
        <v>145</v>
      </c>
      <c r="D10" s="74" t="s">
        <v>146</v>
      </c>
      <c r="E10" s="74" t="s">
        <v>147</v>
      </c>
      <c r="F10" s="14" t="str">
        <f>IF(OR(B10&lt;&gt;"",J10&lt;&gt;""),CONCATENATE($C$7,"_",$A10,IF($G$4="Cuaderno de Estudio","_small",CONCATENATE(IF(I10="","","n"),IF(LEFT($G$5,1)="F",".jpg",".png")))),"")</f>
        <v>CN_07_13_CO_IMG01_small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CN_07_13_CO_IMG01_zoom</v>
      </c>
      <c r="I10" s="14" t="str">
        <f>IF(OR(B10&lt;&gt;"",J10&lt;&gt;""),IF($G$4="Recurso",IF(LEFT($G$5,1)="M",IF(VLOOKUP($G$5,'Definición técnica de imagenes'!$A$3:$G$17,6,FALSE)=0,"",VLOOKUP($G$5,'Definición técnica de imagenes'!$A$3:$G$17,6,FALSE)),IF($G$5="F1","","")),'Definición técnica de imagenes'!$F$16),"")</f>
        <v>800 x 600 px</v>
      </c>
      <c r="J10" s="74" t="s">
        <v>152</v>
      </c>
      <c r="K10" s="19"/>
    </row>
    <row r="11" spans="1:16" s="12" customFormat="1" ht="54" customHeight="1">
      <c r="A11" s="13" t="str">
        <f t="shared" ref="A11:A26" si="0">IF(OR(B11&lt;&gt;"",J11&lt;&gt;""),CONCATENATE(LEFT(A10,3),IF(MID(A10,4,2)+1&lt;10,CONCATENATE("0",MID(A10,4,2)+1),MID(A10,4,2)+1)),"")</f>
        <v>IMG02</v>
      </c>
      <c r="B11" s="75" t="s">
        <v>148</v>
      </c>
      <c r="C11" s="74" t="s">
        <v>145</v>
      </c>
      <c r="D11" s="74" t="s">
        <v>146</v>
      </c>
      <c r="E11" s="74" t="s">
        <v>147</v>
      </c>
      <c r="F11" s="14" t="str">
        <f t="shared" ref="F11:F74" si="1">IF(OR(B11&lt;&gt;"",J11&lt;&gt;""),CONCATENATE($C$7,"_",$A11,IF($G$4="Cuaderno de Estudio","_small",CONCATENATE(IF(I11="","","n"),IF(LEFT($G$5,1)="F",".jpg",".png")))),"")</f>
        <v>CN_07_13_CO_IMG02_small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IF(AND(I11&lt;&gt;"",I11&lt;&gt;0),IF(OR(B11&lt;&gt;"",J11&lt;&gt;""),CONCATENATE($C$7,"_",$A11,IF($G$4="Cuaderno de Estudio","_zoom",CONCATENATE("a",IF(LEFT($G$5,1)="F",".jpg",".png")))),""),"")</f>
        <v>CN_07_13_CO_IMG02_zoom</v>
      </c>
      <c r="I11" s="14" t="str">
        <f>IF(OR(B11&lt;&gt;"",J11&lt;&gt;""),IF($G$4="Recurso",IF(LEFT($G$5,1)="M",IF(VLOOKUP($G$5,'Definición técnica de imagenes'!$A$3:$G$17,6,FALSE)=0,"",VLOOKUP($G$5,'Definición técnica de imagenes'!$A$3:$G$17,6,FALSE)),IF($G$5="F1","","")),'Definición técnica de imagenes'!$F$16),"")</f>
        <v>800 x 600 px</v>
      </c>
      <c r="J11" s="81" t="s">
        <v>153</v>
      </c>
      <c r="K11" s="87" t="s">
        <v>173</v>
      </c>
    </row>
    <row r="12" spans="1:16" s="12" customFormat="1" ht="57" customHeight="1">
      <c r="A12" s="13" t="str">
        <f t="shared" si="0"/>
        <v>IMG03</v>
      </c>
      <c r="B12" s="76">
        <v>92321482</v>
      </c>
      <c r="C12" s="74" t="s">
        <v>145</v>
      </c>
      <c r="D12" s="74" t="s">
        <v>146</v>
      </c>
      <c r="E12" s="74" t="s">
        <v>147</v>
      </c>
      <c r="F12" s="14" t="str">
        <f t="shared" si="1"/>
        <v>CN_07_13_CO_IMG03_small</v>
      </c>
      <c r="G12" s="14" t="str">
        <f>IF(F12&lt;&gt;"",IF($G$4="Recurso",IF(LEFT($G$5,1)="M",VLOOKUP($G$5,'Definición técnica de imagenes'!$A$3:$G$17,5,FALSE),IF($G$5="F1",'Definición técnica de imagenes'!$E$15,'Definición técnica de imagenes'!$F$13)),'Definición técnica de imagenes'!$E$16),"")</f>
        <v>526 x 370 px</v>
      </c>
      <c r="H12" s="14" t="str">
        <f t="shared" si="2"/>
        <v>CN_07_13_CO_IMG03_zoom</v>
      </c>
      <c r="I12" s="14" t="str">
        <f>IF(OR(B12&lt;&gt;"",J12&lt;&gt;""),IF($G$4="Recurso",IF(LEFT($G$5,1)="M",IF(VLOOKUP($G$5,'Definición técnica de imagenes'!$A$3:$G$17,6,FALSE)=0,"",VLOOKUP($G$5,'Definición técnica de imagenes'!$A$3:$G$17,6,FALSE)),IF($G$5="F1","","")),'Definición técnica de imagenes'!$F$16),"")</f>
        <v>800 x 600 px</v>
      </c>
      <c r="J12" s="81" t="s">
        <v>154</v>
      </c>
      <c r="K12" s="19"/>
    </row>
    <row r="13" spans="1:16" s="12" customFormat="1" ht="14">
      <c r="A13" s="13" t="str">
        <f t="shared" si="0"/>
        <v>IMG04</v>
      </c>
      <c r="B13" s="124">
        <v>152834198</v>
      </c>
      <c r="C13" s="74" t="s">
        <v>145</v>
      </c>
      <c r="D13" s="74" t="s">
        <v>146</v>
      </c>
      <c r="E13" s="74" t="s">
        <v>147</v>
      </c>
      <c r="F13" s="14" t="str">
        <f t="shared" si="1"/>
        <v>CN_07_13_CO_IMG04_small</v>
      </c>
      <c r="G13" s="14" t="str">
        <f>IF(F13&lt;&gt;"",IF($G$4="Recurso",IF(LEFT($G$5,1)="M",VLOOKUP($G$5,'Definición técnica de imagenes'!$A$3:$G$17,5,FALSE),IF($G$5="F1",'Definición técnica de imagenes'!$E$15,'Definición técnica de imagenes'!$F$13)),'Definición técnica de imagenes'!$E$16),"")</f>
        <v>526 x 370 px</v>
      </c>
      <c r="H13" s="14" t="str">
        <f t="shared" si="2"/>
        <v>CN_07_13_CO_IMG04_zoom</v>
      </c>
      <c r="I13" s="14" t="str">
        <f>IF(OR(B13&lt;&gt;"",J13&lt;&gt;""),IF($G$4="Recurso",IF(LEFT($G$5,1)="M",IF(VLOOKUP($G$5,'Definición técnica de imagenes'!$A$3:$G$17,6,FALSE)=0,"",VLOOKUP($G$5,'Definición técnica de imagenes'!$A$3:$G$17,6,FALSE)),IF($G$5="F1","","")),'Definición técnica de imagenes'!$F$16),"")</f>
        <v>800 x 600 px</v>
      </c>
      <c r="J13" s="82" t="s">
        <v>155</v>
      </c>
      <c r="K13" s="89"/>
    </row>
    <row r="14" spans="1:16" s="12" customFormat="1" ht="28">
      <c r="A14" s="13" t="str">
        <f t="shared" si="0"/>
        <v>IMG05</v>
      </c>
      <c r="B14" s="75" t="s">
        <v>149</v>
      </c>
      <c r="C14" s="74" t="s">
        <v>145</v>
      </c>
      <c r="D14" s="74" t="s">
        <v>146</v>
      </c>
      <c r="E14" s="74" t="s">
        <v>147</v>
      </c>
      <c r="F14" s="14" t="str">
        <f t="shared" si="1"/>
        <v>CN_07_13_CO_IMG05_small</v>
      </c>
      <c r="G14" s="14" t="str">
        <f>IF(F14&lt;&gt;"",IF($G$4="Recurso",IF(LEFT($G$5,1)="M",VLOOKUP($G$5,'Definición técnica de imagenes'!$A$3:$G$17,5,FALSE),IF($G$5="F1",'Definición técnica de imagenes'!$E$15,'Definición técnica de imagenes'!$F$13)),'Definición técnica de imagenes'!$E$16),"")</f>
        <v>526 x 370 px</v>
      </c>
      <c r="H14" s="14" t="str">
        <f t="shared" si="2"/>
        <v>CN_07_13_CO_IMG05_zoom</v>
      </c>
      <c r="I14" s="14" t="str">
        <f>IF(OR(B14&lt;&gt;"",J14&lt;&gt;""),IF($G$4="Recurso",IF(LEFT($G$5,1)="M",IF(VLOOKUP($G$5,'Definición técnica de imagenes'!$A$3:$G$17,6,FALSE)=0,"",VLOOKUP($G$5,'Definición técnica de imagenes'!$A$3:$G$17,6,FALSE)),IF($G$5="F1","","")),'Definición técnica de imagenes'!$F$16),"")</f>
        <v>800 x 600 px</v>
      </c>
      <c r="J14" s="81" t="s">
        <v>156</v>
      </c>
      <c r="K14" s="87" t="s">
        <v>173</v>
      </c>
    </row>
    <row r="15" spans="1:16" s="12" customFormat="1" ht="75" customHeight="1">
      <c r="A15" s="13" t="str">
        <f t="shared" si="0"/>
        <v>IMG06</v>
      </c>
      <c r="B15" s="75" t="s">
        <v>150</v>
      </c>
      <c r="C15" s="74" t="s">
        <v>145</v>
      </c>
      <c r="D15" s="14" t="s">
        <v>174</v>
      </c>
      <c r="E15" s="74" t="s">
        <v>147</v>
      </c>
      <c r="F15" s="14" t="str">
        <f t="shared" si="1"/>
        <v>CN_07_13_CO_IMG06_small</v>
      </c>
      <c r="G15" s="14" t="str">
        <f>IF(F15&lt;&gt;"",IF($G$4="Recurso",IF(LEFT($G$5,1)="M",VLOOKUP($G$5,'Definición técnica de imagenes'!$A$3:$G$17,5,FALSE),IF($G$5="F1",'Definición técnica de imagenes'!$E$15,'Definición técnica de imagenes'!$F$13)),'Definición técnica de imagenes'!$E$16),"")</f>
        <v>526 x 370 px</v>
      </c>
      <c r="H15" s="14" t="str">
        <f t="shared" si="2"/>
        <v>CN_07_13_CO_IMG06_zoom</v>
      </c>
      <c r="I15" s="14" t="str">
        <f>IF(OR(B15&lt;&gt;"",J15&lt;&gt;""),IF($G$4="Recurso",IF(LEFT($G$5,1)="M",IF(VLOOKUP($G$5,'Definición técnica de imagenes'!$A$3:$G$17,6,FALSE)=0,"",VLOOKUP($G$5,'Definición técnica de imagenes'!$A$3:$G$17,6,FALSE)),IF($G$5="F1","","")),'Definición técnica de imagenes'!$F$16),"")</f>
        <v>800 x 600 px</v>
      </c>
      <c r="J15" s="81" t="s">
        <v>157</v>
      </c>
      <c r="K15" s="123" t="s">
        <v>175</v>
      </c>
    </row>
    <row r="16" spans="1:16" s="12" customFormat="1" ht="23" customHeight="1">
      <c r="A16" s="13" t="str">
        <f t="shared" si="0"/>
        <v>IMG07</v>
      </c>
      <c r="B16" s="77">
        <v>132237047</v>
      </c>
      <c r="C16" s="74" t="s">
        <v>145</v>
      </c>
      <c r="D16" s="74" t="s">
        <v>146</v>
      </c>
      <c r="E16" s="74" t="s">
        <v>147</v>
      </c>
      <c r="F16" s="14" t="str">
        <f t="shared" si="1"/>
        <v>CN_07_13_CO_IMG07_small</v>
      </c>
      <c r="G16" s="14" t="str">
        <f>IF(F16&lt;&gt;"",IF($G$4="Recurso",IF(LEFT($G$5,1)="M",VLOOKUP($G$5,'Definición técnica de imagenes'!$A$3:$G$17,5,FALSE),IF($G$5="F1",'Definición técnica de imagenes'!$E$15,'Definición técnica de imagenes'!$F$13)),'Definición técnica de imagenes'!$E$16),"")</f>
        <v>526 x 370 px</v>
      </c>
      <c r="H16" s="14" t="str">
        <f t="shared" si="2"/>
        <v>CN_07_13_CO_IMG07_zoom</v>
      </c>
      <c r="I16" s="14" t="str">
        <f>IF(OR(B16&lt;&gt;"",J16&lt;&gt;""),IF($G$4="Recurso",IF(LEFT($G$5,1)="M",IF(VLOOKUP($G$5,'Definición técnica de imagenes'!$A$3:$G$17,6,FALSE)=0,"",VLOOKUP($G$5,'Definición técnica de imagenes'!$A$3:$G$17,6,FALSE)),IF($G$5="F1","","")),'Definición técnica de imagenes'!$F$16),"")</f>
        <v>800 x 600 px</v>
      </c>
      <c r="J16" s="83" t="s">
        <v>158</v>
      </c>
      <c r="K16" s="29"/>
    </row>
    <row r="17" spans="1:11" s="12" customFormat="1" ht="27" customHeight="1">
      <c r="A17" s="13" t="str">
        <f t="shared" si="0"/>
        <v>IMG08</v>
      </c>
      <c r="B17" s="77">
        <v>138638984</v>
      </c>
      <c r="C17" s="74" t="s">
        <v>145</v>
      </c>
      <c r="D17" s="74" t="s">
        <v>146</v>
      </c>
      <c r="E17" s="74" t="s">
        <v>147</v>
      </c>
      <c r="F17" s="14" t="str">
        <f t="shared" si="1"/>
        <v>CN_07_13_CO_IMG08_small</v>
      </c>
      <c r="G17" s="14" t="str">
        <f>IF(F17&lt;&gt;"",IF($G$4="Recurso",IF(LEFT($G$5,1)="M",VLOOKUP($G$5,'Definición técnica de imagenes'!$A$3:$G$17,5,FALSE),IF($G$5="F1",'Definición técnica de imagenes'!$E$15,'Definición técnica de imagenes'!$F$13)),'Definición técnica de imagenes'!$E$16),"")</f>
        <v>526 x 370 px</v>
      </c>
      <c r="H17" s="14" t="str">
        <f t="shared" si="2"/>
        <v>CN_07_13_CO_IMG08_zoom</v>
      </c>
      <c r="I17" s="14" t="str">
        <f>IF(OR(B17&lt;&gt;"",J17&lt;&gt;""),IF($G$4="Recurso",IF(LEFT($G$5,1)="M",IF(VLOOKUP($G$5,'Definición técnica de imagenes'!$A$3:$G$17,6,FALSE)=0,"",VLOOKUP($G$5,'Definición técnica de imagenes'!$A$3:$G$17,6,FALSE)),IF($G$5="F1","","")),'Definición técnica de imagenes'!$F$16),"")</f>
        <v>800 x 600 px</v>
      </c>
      <c r="J17" s="84" t="s">
        <v>159</v>
      </c>
      <c r="K17" s="21"/>
    </row>
    <row r="18" spans="1:11" s="12" customFormat="1" ht="27" customHeight="1">
      <c r="A18" s="13" t="str">
        <f t="shared" si="0"/>
        <v>IMG09</v>
      </c>
      <c r="B18" s="77">
        <v>158365127</v>
      </c>
      <c r="C18" s="74" t="s">
        <v>145</v>
      </c>
      <c r="D18" s="74" t="s">
        <v>146</v>
      </c>
      <c r="E18" s="74" t="s">
        <v>147</v>
      </c>
      <c r="F18" s="14" t="str">
        <f t="shared" si="1"/>
        <v>CN_07_13_CO_IMG09_small</v>
      </c>
      <c r="G18" s="14" t="str">
        <f>IF(F18&lt;&gt;"",IF($G$4="Recurso",IF(LEFT($G$5,1)="M",VLOOKUP($G$5,'Definición técnica de imagenes'!$A$3:$G$17,5,FALSE),IF($G$5="F1",'Definición técnica de imagenes'!$E$15,'Definición técnica de imagenes'!$F$13)),'Definición técnica de imagenes'!$E$16),"")</f>
        <v>526 x 370 px</v>
      </c>
      <c r="H18" s="14" t="str">
        <f t="shared" si="2"/>
        <v>CN_07_13_CO_IMG09_zoom</v>
      </c>
      <c r="I18" s="14" t="str">
        <f>IF(OR(B18&lt;&gt;"",J18&lt;&gt;""),IF($G$4="Recurso",IF(LEFT($G$5,1)="M",IF(VLOOKUP($G$5,'Definición técnica de imagenes'!$A$3:$G$17,6,FALSE)=0,"",VLOOKUP($G$5,'Definición técnica de imagenes'!$A$3:$G$17,6,FALSE)),IF($G$5="F1","","")),'Definición técnica de imagenes'!$F$16),"")</f>
        <v>800 x 600 px</v>
      </c>
      <c r="J18" s="84" t="s">
        <v>160</v>
      </c>
      <c r="K18" s="21"/>
    </row>
    <row r="19" spans="1:11" s="12" customFormat="1" ht="72">
      <c r="A19" s="13" t="str">
        <f t="shared" si="0"/>
        <v>IMG10</v>
      </c>
      <c r="B19" s="78" t="s">
        <v>151</v>
      </c>
      <c r="C19" s="74" t="s">
        <v>145</v>
      </c>
      <c r="D19" s="74" t="s">
        <v>146</v>
      </c>
      <c r="E19" s="74" t="s">
        <v>147</v>
      </c>
      <c r="F19" s="14" t="str">
        <f t="shared" si="1"/>
        <v>CN_07_13_CO_IMG10_small</v>
      </c>
      <c r="G19" s="14" t="str">
        <f>IF(F19&lt;&gt;"",IF($G$4="Recurso",IF(LEFT($G$5,1)="M",VLOOKUP($G$5,'Definición técnica de imagenes'!$A$3:$G$17,5,FALSE),IF($G$5="F1",'Definición técnica de imagenes'!$E$15,'Definición técnica de imagenes'!$F$13)),'Definición técnica de imagenes'!$E$16),"")</f>
        <v>526 x 370 px</v>
      </c>
      <c r="H19" s="14" t="str">
        <f t="shared" si="2"/>
        <v>CN_07_13_CO_IMG10_zoom</v>
      </c>
      <c r="I19" s="14" t="str">
        <f>IF(OR(B19&lt;&gt;"",J19&lt;&gt;""),IF($G$4="Recurso",IF(LEFT($G$5,1)="M",IF(VLOOKUP($G$5,'Definición técnica de imagenes'!$A$3:$G$17,6,FALSE)=0,"",VLOOKUP($G$5,'Definición técnica de imagenes'!$A$3:$G$17,6,FALSE)),IF($G$5="F1","","")),'Definición técnica de imagenes'!$F$16),"")</f>
        <v>800 x 600 px</v>
      </c>
      <c r="J19" s="86" t="s">
        <v>161</v>
      </c>
      <c r="K19" s="88" t="s">
        <v>172</v>
      </c>
    </row>
    <row r="20" spans="1:11" s="12" customFormat="1" ht="57" customHeight="1">
      <c r="A20" s="13" t="str">
        <f t="shared" si="0"/>
        <v>IMG11</v>
      </c>
      <c r="B20" s="77">
        <v>196514594</v>
      </c>
      <c r="C20" s="74" t="s">
        <v>145</v>
      </c>
      <c r="D20" s="74" t="s">
        <v>146</v>
      </c>
      <c r="E20" s="74" t="s">
        <v>147</v>
      </c>
      <c r="F20" s="14" t="str">
        <f t="shared" si="1"/>
        <v>CN_07_13_CO_IMG11_small</v>
      </c>
      <c r="G20" s="14" t="str">
        <f>IF(F20&lt;&gt;"",IF($G$4="Recurso",IF(LEFT($G$5,1)="M",VLOOKUP($G$5,'Definición técnica de imagenes'!$A$3:$G$17,5,FALSE),IF($G$5="F1",'Definición técnica de imagenes'!$E$15,'Definición técnica de imagenes'!$F$13)),'Definición técnica de imagenes'!$E$16),"")</f>
        <v>526 x 370 px</v>
      </c>
      <c r="H20" s="14" t="str">
        <f t="shared" si="2"/>
        <v>CN_07_13_CO_IMG11_zoom</v>
      </c>
      <c r="I20" s="14" t="str">
        <f>IF(OR(B20&lt;&gt;"",J20&lt;&gt;""),IF($G$4="Recurso",IF(LEFT($G$5,1)="M",IF(VLOOKUP($G$5,'Definición técnica de imagenes'!$A$3:$G$17,6,FALSE)=0,"",VLOOKUP($G$5,'Definición técnica de imagenes'!$A$3:$G$17,6,FALSE)),IF($G$5="F1","","")),'Definición técnica de imagenes'!$F$16),"")</f>
        <v>800 x 600 px</v>
      </c>
      <c r="J20" s="81" t="s">
        <v>162</v>
      </c>
      <c r="K20" s="21"/>
    </row>
    <row r="21" spans="1:11" s="12" customFormat="1" ht="57" customHeight="1">
      <c r="A21" s="13" t="str">
        <f t="shared" si="0"/>
        <v>IMG12</v>
      </c>
      <c r="B21" s="79">
        <v>189090734</v>
      </c>
      <c r="C21" s="74" t="s">
        <v>145</v>
      </c>
      <c r="D21" s="74" t="s">
        <v>146</v>
      </c>
      <c r="E21" s="74" t="s">
        <v>147</v>
      </c>
      <c r="F21" s="14" t="str">
        <f t="shared" si="1"/>
        <v>CN_07_13_CO_IMG12_small</v>
      </c>
      <c r="G21" s="14" t="str">
        <f>IF(F21&lt;&gt;"",IF($G$4="Recurso",IF(LEFT($G$5,1)="M",VLOOKUP($G$5,'Definición técnica de imagenes'!$A$3:$G$17,5,FALSE),IF($G$5="F1",'Definición técnica de imagenes'!$E$15,'Definición técnica de imagenes'!$F$13)),'Definición técnica de imagenes'!$E$16),"")</f>
        <v>526 x 370 px</v>
      </c>
      <c r="H21" s="14" t="str">
        <f t="shared" si="2"/>
        <v>CN_07_13_CO_IMG12_zoom</v>
      </c>
      <c r="I21" s="14" t="str">
        <f>IF(OR(B21&lt;&gt;"",J21&lt;&gt;""),IF($G$4="Recurso",IF(LEFT($G$5,1)="M",IF(VLOOKUP($G$5,'Definición técnica de imagenes'!$A$3:$G$17,6,FALSE)=0,"",VLOOKUP($G$5,'Definición técnica de imagenes'!$A$3:$G$17,6,FALSE)),IF($G$5="F1","","")),'Definición técnica de imagenes'!$F$16),"")</f>
        <v>800 x 600 px</v>
      </c>
      <c r="J21" s="84" t="s">
        <v>163</v>
      </c>
      <c r="K21" s="21"/>
    </row>
    <row r="22" spans="1:11" s="12" customFormat="1" ht="57" customHeight="1">
      <c r="A22" s="13" t="str">
        <f t="shared" si="0"/>
        <v>IMG13</v>
      </c>
      <c r="B22" s="80">
        <v>107915651</v>
      </c>
      <c r="C22" s="74" t="s">
        <v>145</v>
      </c>
      <c r="D22" s="74" t="s">
        <v>146</v>
      </c>
      <c r="E22" s="74" t="s">
        <v>147</v>
      </c>
      <c r="F22" s="14" t="str">
        <f t="shared" si="1"/>
        <v>CN_07_13_CO_IMG13_small</v>
      </c>
      <c r="G22" s="14" t="str">
        <f>IF(F22&lt;&gt;"",IF($G$4="Recurso",IF(LEFT($G$5,1)="M",VLOOKUP($G$5,'Definición técnica de imagenes'!$A$3:$G$17,5,FALSE),IF($G$5="F1",'Definición técnica de imagenes'!$E$15,'Definición técnica de imagenes'!$F$13)),'Definición técnica de imagenes'!$E$16),"")</f>
        <v>526 x 370 px</v>
      </c>
      <c r="H22" s="14" t="str">
        <f t="shared" si="2"/>
        <v>CN_07_13_CO_IMG13_zoom</v>
      </c>
      <c r="I22" s="14" t="str">
        <f>IF(OR(B22&lt;&gt;"",J22&lt;&gt;""),IF($G$4="Recurso",IF(LEFT($G$5,1)="M",IF(VLOOKUP($G$5,'Definición técnica de imagenes'!$A$3:$G$17,6,FALSE)=0,"",VLOOKUP($G$5,'Definición técnica de imagenes'!$A$3:$G$17,6,FALSE)),IF($G$5="F1","","")),'Definición técnica de imagenes'!$F$16),"")</f>
        <v>800 x 600 px</v>
      </c>
      <c r="J22" s="85" t="s">
        <v>164</v>
      </c>
      <c r="K22" s="20"/>
    </row>
    <row r="23" spans="1:11" s="12" customFormat="1" ht="57" customHeight="1">
      <c r="A23" s="13" t="str">
        <f t="shared" si="0"/>
        <v>IMG14</v>
      </c>
      <c r="B23" s="77">
        <v>201006257</v>
      </c>
      <c r="C23" s="74" t="s">
        <v>145</v>
      </c>
      <c r="D23" s="74" t="s">
        <v>146</v>
      </c>
      <c r="E23" s="74" t="s">
        <v>147</v>
      </c>
      <c r="F23" s="14" t="str">
        <f t="shared" si="1"/>
        <v>CN_07_13_CO_IMG14_small</v>
      </c>
      <c r="G23" s="14" t="str">
        <f>IF(F23&lt;&gt;"",IF($G$4="Recurso",IF(LEFT($G$5,1)="M",VLOOKUP($G$5,'Definición técnica de imagenes'!$A$3:$G$17,5,FALSE),IF($G$5="F1",'Definición técnica de imagenes'!$E$15,'Definición técnica de imagenes'!$F$13)),'Definición técnica de imagenes'!$E$16),"")</f>
        <v>526 x 370 px</v>
      </c>
      <c r="H23" s="14" t="str">
        <f t="shared" si="2"/>
        <v>CN_07_13_CO_IMG14_zoom</v>
      </c>
      <c r="I23" s="14" t="str">
        <f>IF(OR(B23&lt;&gt;"",J23&lt;&gt;""),IF($G$4="Recurso",IF(LEFT($G$5,1)="M",IF(VLOOKUP($G$5,'Definición técnica de imagenes'!$A$3:$G$17,6,FALSE)=0,"",VLOOKUP($G$5,'Definición técnica de imagenes'!$A$3:$G$17,6,FALSE)),IF($G$5="F1","","")),'Definición técnica de imagenes'!$F$16),"")</f>
        <v>800 x 600 px</v>
      </c>
      <c r="J23" s="81" t="s">
        <v>165</v>
      </c>
      <c r="K23" s="19"/>
    </row>
    <row r="24" spans="1:11" s="12" customFormat="1" ht="57" customHeight="1">
      <c r="A24" s="13" t="str">
        <f t="shared" si="0"/>
        <v>IMG15</v>
      </c>
      <c r="B24" s="73">
        <v>132880304</v>
      </c>
      <c r="C24" s="74" t="s">
        <v>145</v>
      </c>
      <c r="D24" s="74" t="s">
        <v>146</v>
      </c>
      <c r="E24" s="74" t="s">
        <v>147</v>
      </c>
      <c r="F24" s="14" t="str">
        <f t="shared" si="1"/>
        <v>CN_07_13_CO_IMG15_small</v>
      </c>
      <c r="G24" s="14" t="str">
        <f>IF(F24&lt;&gt;"",IF($G$4="Recurso",IF(LEFT($G$5,1)="M",VLOOKUP($G$5,'Definición técnica de imagenes'!$A$3:$G$17,5,FALSE),IF($G$5="F1",'Definición técnica de imagenes'!$E$15,'Definición técnica de imagenes'!$F$13)),'Definición técnica de imagenes'!$E$16),"")</f>
        <v>526 x 370 px</v>
      </c>
      <c r="H24" s="14" t="str">
        <f t="shared" si="2"/>
        <v>CN_07_13_CO_IMG15_zoom</v>
      </c>
      <c r="I24" s="14" t="str">
        <f>IF(OR(B24&lt;&gt;"",J24&lt;&gt;""),IF($G$4="Recurso",IF(LEFT($G$5,1)="M",IF(VLOOKUP($G$5,'Definición técnica de imagenes'!$A$3:$G$17,6,FALSE)=0,"",VLOOKUP($G$5,'Definición técnica de imagenes'!$A$3:$G$17,6,FALSE)),IF($G$5="F1","","")),'Definición técnica de imagenes'!$F$16),"")</f>
        <v>800 x 600 px</v>
      </c>
      <c r="J24" s="74" t="s">
        <v>166</v>
      </c>
      <c r="K24" s="15"/>
    </row>
    <row r="25" spans="1:11" s="12" customFormat="1" ht="57" customHeight="1">
      <c r="A25" s="13" t="str">
        <f t="shared" si="0"/>
        <v>IMG16</v>
      </c>
      <c r="B25" s="77">
        <v>112344575</v>
      </c>
      <c r="C25" s="74" t="s">
        <v>145</v>
      </c>
      <c r="D25" s="74" t="s">
        <v>146</v>
      </c>
      <c r="E25" s="74" t="s">
        <v>147</v>
      </c>
      <c r="F25" s="14" t="str">
        <f t="shared" si="1"/>
        <v>CN_07_13_CO_IMG16_small</v>
      </c>
      <c r="G25" s="14" t="str">
        <f>IF(F25&lt;&gt;"",IF($G$4="Recurso",IF(LEFT($G$5,1)="M",VLOOKUP($G$5,'Definición técnica de imagenes'!$A$3:$G$17,5,FALSE),IF($G$5="F1",'Definición técnica de imagenes'!$E$15,'Definición técnica de imagenes'!$F$13)),'Definición técnica de imagenes'!$E$16),"")</f>
        <v>526 x 370 px</v>
      </c>
      <c r="H25" s="14" t="str">
        <f t="shared" si="2"/>
        <v>CN_07_13_CO_IMG16_zoom</v>
      </c>
      <c r="I25" s="14" t="str">
        <f>IF(OR(B25&lt;&gt;"",J25&lt;&gt;""),IF($G$4="Recurso",IF(LEFT($G$5,1)="M",IF(VLOOKUP($G$5,'Definición técnica de imagenes'!$A$3:$G$17,6,FALSE)=0,"",VLOOKUP($G$5,'Definición técnica de imagenes'!$A$3:$G$17,6,FALSE)),IF($G$5="F1","","")),'Definición técnica de imagenes'!$F$16),"")</f>
        <v>800 x 600 px</v>
      </c>
      <c r="J25" s="74" t="s">
        <v>167</v>
      </c>
      <c r="K25" s="19"/>
    </row>
    <row r="26" spans="1:11" s="12" customFormat="1" ht="57" customHeight="1">
      <c r="A26" s="13" t="str">
        <f t="shared" si="0"/>
        <v>IMG17</v>
      </c>
      <c r="B26" s="77">
        <v>189319409</v>
      </c>
      <c r="C26" s="74" t="s">
        <v>145</v>
      </c>
      <c r="D26" s="74" t="s">
        <v>146</v>
      </c>
      <c r="E26" s="74" t="s">
        <v>147</v>
      </c>
      <c r="F26" s="14" t="str">
        <f t="shared" si="1"/>
        <v>CN_07_13_CO_IMG17_small</v>
      </c>
      <c r="G26" s="14" t="str">
        <f>IF(F26&lt;&gt;"",IF($G$4="Recurso",IF(LEFT($G$5,1)="M",VLOOKUP($G$5,'Definición técnica de imagenes'!$A$3:$G$17,5,FALSE),IF($G$5="F1",'Definición técnica de imagenes'!$E$15,'Definición técnica de imagenes'!$F$13)),'Definición técnica de imagenes'!$E$16),"")</f>
        <v>526 x 370 px</v>
      </c>
      <c r="H26" s="14" t="str">
        <f t="shared" si="2"/>
        <v>CN_07_13_CO_IMG17_zoom</v>
      </c>
      <c r="I26" s="14" t="str">
        <f>IF(OR(B26&lt;&gt;"",J26&lt;&gt;""),IF($G$4="Recurso",IF(LEFT($G$5,1)="M",IF(VLOOKUP($G$5,'Definición técnica de imagenes'!$A$3:$G$17,6,FALSE)=0,"",VLOOKUP($G$5,'Definición técnica de imagenes'!$A$3:$G$17,6,FALSE)),IF($G$5="F1","","")),'Definición técnica de imagenes'!$F$16),"")</f>
        <v>800 x 600 px</v>
      </c>
      <c r="J26" s="74" t="s">
        <v>168</v>
      </c>
      <c r="K26" s="19"/>
    </row>
    <row r="27" spans="1:11" s="12" customFormat="1">
      <c r="A27" s="13" t="str">
        <f t="shared" ref="A27:A83" si="3">IF(OR(B27&lt;&gt;"",J27&lt;&gt;""),CONCATENATE(LEFT(A26,3),IF(MID(A26,4,2)+1&lt;10,CONCATENATE("0",MID(A26,4,2)+1),MID(A26,4,2)+1)),"")</f>
        <v/>
      </c>
      <c r="B27" s="13"/>
      <c r="C27" s="27" t="str">
        <f t="shared" ref="C27:C74" si="4">IF(OR(B27&lt;&gt;"",J27&lt;&gt;""),IF($G$4="Recurso",CONCATENATE($G$4," ",$G$5),$G$4),"")</f>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c r="A28" s="13" t="str">
        <f t="shared" si="3"/>
        <v/>
      </c>
      <c r="B28" s="13"/>
      <c r="C28" s="27" t="str">
        <f t="shared" si="4"/>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c r="A29" s="13" t="str">
        <f t="shared" si="3"/>
        <v/>
      </c>
      <c r="B29" s="13"/>
      <c r="C29" s="27" t="str">
        <f t="shared" si="4"/>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c r="A30" s="13" t="str">
        <f t="shared" si="3"/>
        <v/>
      </c>
      <c r="B30" s="13"/>
      <c r="C30" s="27" t="str">
        <f t="shared" si="4"/>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c r="A31" s="13" t="str">
        <f t="shared" si="3"/>
        <v/>
      </c>
      <c r="B31" s="13"/>
      <c r="C31" s="27" t="str">
        <f t="shared" si="4"/>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c r="A32" s="13" t="str">
        <f t="shared" si="3"/>
        <v/>
      </c>
      <c r="B32" s="13"/>
      <c r="C32" s="27" t="str">
        <f t="shared" si="4"/>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c r="A33" s="13" t="str">
        <f t="shared" si="3"/>
        <v/>
      </c>
      <c r="B33" s="13"/>
      <c r="C33" s="27" t="str">
        <f t="shared" si="4"/>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c r="A34" s="13" t="str">
        <f t="shared" si="3"/>
        <v/>
      </c>
      <c r="B34" s="13"/>
      <c r="C34" s="27" t="str">
        <f t="shared" si="4"/>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c r="A35" s="13" t="str">
        <f t="shared" si="3"/>
        <v/>
      </c>
      <c r="B35" s="13"/>
      <c r="C35" s="27" t="str">
        <f t="shared" si="4"/>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c r="A36" s="13" t="str">
        <f t="shared" si="3"/>
        <v/>
      </c>
      <c r="B36" s="13"/>
      <c r="C36" s="27" t="str">
        <f t="shared" si="4"/>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c r="A37" s="13" t="str">
        <f t="shared" si="3"/>
        <v/>
      </c>
      <c r="B37" s="13"/>
      <c r="C37" s="27" t="str">
        <f t="shared" si="4"/>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c r="A38" s="13" t="str">
        <f t="shared" si="3"/>
        <v/>
      </c>
      <c r="B38" s="13"/>
      <c r="C38" s="27" t="str">
        <f t="shared" si="4"/>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c r="A39" s="13" t="str">
        <f t="shared" si="3"/>
        <v/>
      </c>
      <c r="B39" s="13"/>
      <c r="C39" s="27" t="str">
        <f t="shared" si="4"/>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c r="A40" s="13" t="str">
        <f t="shared" si="3"/>
        <v/>
      </c>
      <c r="B40" s="13"/>
      <c r="C40" s="27" t="str">
        <f t="shared" si="4"/>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c r="A41" s="13" t="str">
        <f t="shared" si="3"/>
        <v/>
      </c>
      <c r="B41" s="13"/>
      <c r="C41" s="27" t="str">
        <f t="shared" si="4"/>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c r="A42" s="13" t="str">
        <f t="shared" si="3"/>
        <v/>
      </c>
      <c r="B42" s="13"/>
      <c r="C42" s="27" t="str">
        <f t="shared" si="4"/>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c r="A43" s="13" t="str">
        <f t="shared" si="3"/>
        <v/>
      </c>
      <c r="B43" s="13"/>
      <c r="C43" s="27" t="str">
        <f t="shared" si="4"/>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c r="A44" s="13" t="str">
        <f t="shared" si="3"/>
        <v/>
      </c>
      <c r="B44" s="13"/>
      <c r="C44" s="27" t="str">
        <f t="shared" si="4"/>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c r="A45" s="13" t="str">
        <f t="shared" si="3"/>
        <v/>
      </c>
      <c r="B45" s="13"/>
      <c r="C45" s="27" t="str">
        <f t="shared" si="4"/>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c r="A46" s="13" t="str">
        <f t="shared" si="3"/>
        <v/>
      </c>
      <c r="B46" s="13"/>
      <c r="C46" s="27" t="str">
        <f t="shared" si="4"/>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c r="A47" s="13" t="str">
        <f t="shared" si="3"/>
        <v/>
      </c>
      <c r="B47" s="13"/>
      <c r="C47" s="27" t="str">
        <f t="shared" si="4"/>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c r="A48" s="13" t="str">
        <f t="shared" si="3"/>
        <v/>
      </c>
      <c r="B48" s="13"/>
      <c r="C48" s="27" t="str">
        <f t="shared" si="4"/>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c r="A49" s="13" t="str">
        <f t="shared" si="3"/>
        <v/>
      </c>
      <c r="B49" s="13"/>
      <c r="C49" s="27" t="str">
        <f t="shared" si="4"/>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c r="A50" s="13" t="str">
        <f t="shared" si="3"/>
        <v/>
      </c>
      <c r="B50" s="13"/>
      <c r="C50" s="27" t="str">
        <f t="shared" si="4"/>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c r="A51" s="13" t="str">
        <f t="shared" si="3"/>
        <v/>
      </c>
      <c r="B51" s="13"/>
      <c r="C51" s="27" t="str">
        <f t="shared" si="4"/>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c r="A52" s="13" t="str">
        <f t="shared" si="3"/>
        <v/>
      </c>
      <c r="B52" s="13"/>
      <c r="C52" s="27" t="str">
        <f t="shared" si="4"/>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c r="A53" s="13" t="str">
        <f t="shared" si="3"/>
        <v/>
      </c>
      <c r="B53" s="13"/>
      <c r="C53" s="27" t="str">
        <f t="shared" si="4"/>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c r="A54" s="13" t="str">
        <f t="shared" si="3"/>
        <v/>
      </c>
      <c r="B54" s="13"/>
      <c r="C54" s="27" t="str">
        <f t="shared" si="4"/>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c r="A55" s="13" t="str">
        <f t="shared" si="3"/>
        <v/>
      </c>
      <c r="B55" s="13"/>
      <c r="C55" s="27" t="str">
        <f t="shared" si="4"/>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c r="A56" s="13" t="str">
        <f t="shared" si="3"/>
        <v/>
      </c>
      <c r="B56" s="13"/>
      <c r="C56" s="27" t="str">
        <f t="shared" si="4"/>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c r="A57" s="13" t="str">
        <f t="shared" si="3"/>
        <v/>
      </c>
      <c r="B57" s="13"/>
      <c r="C57" s="27" t="str">
        <f t="shared" si="4"/>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c r="A58" s="13" t="str">
        <f t="shared" si="3"/>
        <v/>
      </c>
      <c r="B58" s="13"/>
      <c r="C58" s="27" t="str">
        <f t="shared" si="4"/>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c r="A59" s="13" t="str">
        <f t="shared" si="3"/>
        <v/>
      </c>
      <c r="B59" s="13"/>
      <c r="C59" s="27" t="str">
        <f t="shared" si="4"/>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c r="A60" s="13" t="str">
        <f t="shared" si="3"/>
        <v/>
      </c>
      <c r="B60" s="13"/>
      <c r="C60" s="27" t="str">
        <f t="shared" si="4"/>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c r="A61" s="13" t="str">
        <f t="shared" si="3"/>
        <v/>
      </c>
      <c r="B61" s="13"/>
      <c r="C61" s="27" t="str">
        <f t="shared" si="4"/>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c r="A62" s="13" t="str">
        <f t="shared" si="3"/>
        <v/>
      </c>
      <c r="B62" s="13"/>
      <c r="C62" s="27" t="str">
        <f t="shared" si="4"/>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c r="A63" s="13" t="str">
        <f t="shared" si="3"/>
        <v/>
      </c>
      <c r="B63" s="13"/>
      <c r="C63" s="27" t="str">
        <f t="shared" si="4"/>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c r="A64" s="13" t="str">
        <f t="shared" si="3"/>
        <v/>
      </c>
      <c r="B64" s="13"/>
      <c r="C64" s="27" t="str">
        <f t="shared" si="4"/>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c r="A65" s="13" t="str">
        <f t="shared" si="3"/>
        <v/>
      </c>
      <c r="B65" s="13"/>
      <c r="C65" s="27" t="str">
        <f t="shared" si="4"/>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c r="A66" s="13" t="str">
        <f t="shared" si="3"/>
        <v/>
      </c>
      <c r="B66" s="13"/>
      <c r="C66" s="27" t="str">
        <f t="shared" si="4"/>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c r="A67" s="13" t="str">
        <f t="shared" si="3"/>
        <v/>
      </c>
      <c r="B67" s="13"/>
      <c r="C67" s="27" t="str">
        <f t="shared" si="4"/>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c r="A68" s="13" t="str">
        <f t="shared" si="3"/>
        <v/>
      </c>
      <c r="B68" s="13"/>
      <c r="C68" s="27" t="str">
        <f t="shared" si="4"/>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c r="A69" s="13" t="str">
        <f t="shared" si="3"/>
        <v/>
      </c>
      <c r="B69" s="13"/>
      <c r="C69" s="27" t="str">
        <f t="shared" si="4"/>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c r="A70" s="13" t="str">
        <f t="shared" si="3"/>
        <v/>
      </c>
      <c r="B70" s="13"/>
      <c r="C70" s="27" t="str">
        <f t="shared" si="4"/>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c r="A71" s="13" t="str">
        <f t="shared" si="3"/>
        <v/>
      </c>
      <c r="B71" s="13"/>
      <c r="C71" s="27" t="str">
        <f t="shared" si="4"/>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c r="A72" s="13" t="str">
        <f t="shared" si="3"/>
        <v/>
      </c>
      <c r="B72" s="13"/>
      <c r="C72" s="27" t="str">
        <f t="shared" si="4"/>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c r="A73" s="13" t="str">
        <f t="shared" si="3"/>
        <v/>
      </c>
      <c r="B73" s="13"/>
      <c r="C73" s="27" t="str">
        <f t="shared" si="4"/>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c r="A74" s="13" t="str">
        <f t="shared" si="3"/>
        <v/>
      </c>
      <c r="B74" s="13"/>
      <c r="C74" s="27" t="str">
        <f t="shared" si="4"/>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c r="A75" s="13" t="str">
        <f t="shared" si="3"/>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c r="A76" s="13" t="str">
        <f t="shared" si="3"/>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c r="A77" s="13" t="str">
        <f t="shared" si="3"/>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c r="A78" s="13" t="str">
        <f t="shared" si="3"/>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c r="A79" s="13" t="str">
        <f t="shared" si="3"/>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c r="A80" s="13" t="str">
        <f t="shared" si="3"/>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c r="A81" s="13" t="str">
        <f t="shared" si="3"/>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c r="A82" s="13" t="str">
        <f t="shared" si="3"/>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c r="A83" s="13" t="str">
        <f t="shared" si="3"/>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8">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C10:C26">
      <formula1>"Cuaderno de Estudio,Ejercicio Genérico,Interativo,Diaporama"</formula1>
    </dataValidation>
  </dataValidations>
  <hyperlinks>
    <hyperlink ref="B11" r:id="rId1"/>
    <hyperlink ref="B14" r:id="rId2"/>
    <hyperlink ref="B15" r:id="rId3"/>
    <hyperlink ref="B19" display="http://www.google.com/imgres?imgurl=http://upload.wikimedia.org/wikipedia/commons/c/c7/Sharplan_40C.jpg&amp;imgrefurl=http://en.wikipedia.org/wiki/Laser_scalpel&amp;h=2490&amp;w=1746&amp;tbnid=OSqpBE8hFKfKqM:&amp;zoom=1&amp;docid=F_kqsIpiwMd27M&amp;ei=ZtjrVLuWGOqPsQSlsYKgBw&amp;tbm=isch"/>
    <hyperlink ref="B13" r:id="rId4" display="http://www.shutterstock.com/pic-152834198/stock-photo-salmonella-d-rendered-illustration.html?src=wCO0sYBdK286vEELDoszvA-1-0"/>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30" customWidth="1"/>
    <col min="2" max="2" width="10.83203125" style="30"/>
    <col min="3" max="3" width="13.83203125" style="30" customWidth="1"/>
    <col min="4" max="4" width="11.33203125" style="30" customWidth="1"/>
    <col min="5" max="7" width="10.83203125" style="30"/>
    <col min="8" max="11" width="11" style="30" hidden="1" customWidth="1"/>
    <col min="12" max="16384" width="10.83203125" style="30"/>
  </cols>
  <sheetData>
    <row r="1" spans="1:11" ht="16" thickBot="1">
      <c r="A1" s="107" t="s">
        <v>38</v>
      </c>
      <c r="B1" s="108"/>
      <c r="C1" s="108"/>
      <c r="D1" s="108"/>
      <c r="E1" s="108"/>
      <c r="F1" s="109"/>
    </row>
    <row r="2" spans="1:11">
      <c r="A2" s="38" t="s">
        <v>42</v>
      </c>
      <c r="B2" s="39"/>
      <c r="C2" s="110" t="s">
        <v>13</v>
      </c>
      <c r="D2" s="111"/>
      <c r="E2" s="112"/>
      <c r="F2" s="40"/>
    </row>
    <row r="3" spans="1:11" ht="60">
      <c r="A3" s="41" t="s">
        <v>43</v>
      </c>
      <c r="B3" s="39"/>
      <c r="C3" s="116" t="s">
        <v>14</v>
      </c>
      <c r="D3" s="117"/>
      <c r="E3" s="118"/>
      <c r="F3" s="40"/>
      <c r="H3" s="30" t="s">
        <v>18</v>
      </c>
      <c r="I3" s="30" t="s">
        <v>19</v>
      </c>
      <c r="J3" s="30" t="s">
        <v>20</v>
      </c>
      <c r="K3" s="30" t="s">
        <v>52</v>
      </c>
    </row>
    <row r="4" spans="1:11" ht="30">
      <c r="A4" s="38" t="s">
        <v>44</v>
      </c>
      <c r="B4" s="39"/>
      <c r="C4" s="34" t="s">
        <v>15</v>
      </c>
      <c r="D4" s="33" t="s">
        <v>16</v>
      </c>
      <c r="E4" s="37" t="s">
        <v>17</v>
      </c>
      <c r="F4" s="40"/>
      <c r="H4" s="30" t="s">
        <v>21</v>
      </c>
      <c r="I4" s="30" t="s">
        <v>25</v>
      </c>
      <c r="J4" s="30">
        <v>1</v>
      </c>
      <c r="K4" s="30">
        <v>1</v>
      </c>
    </row>
    <row r="5" spans="1:11" ht="76" thickBot="1">
      <c r="A5" s="41" t="s">
        <v>45</v>
      </c>
      <c r="B5" s="39"/>
      <c r="C5" s="36" t="s">
        <v>35</v>
      </c>
      <c r="D5" s="119" t="str">
        <f>CONCATENATE(H21,"_",I21,"_",J21,"_CO")</f>
        <v>LE_07_04_CO</v>
      </c>
      <c r="E5" s="120"/>
      <c r="F5" s="40"/>
      <c r="H5" s="30" t="s">
        <v>22</v>
      </c>
      <c r="I5" s="30" t="s">
        <v>26</v>
      </c>
      <c r="J5" s="30">
        <v>2</v>
      </c>
      <c r="K5" s="30">
        <v>2</v>
      </c>
    </row>
    <row r="6" spans="1:11" ht="31" thickBot="1">
      <c r="A6" s="38" t="s">
        <v>10</v>
      </c>
      <c r="B6" s="39"/>
      <c r="C6" s="39"/>
      <c r="D6" s="39"/>
      <c r="E6" s="39"/>
      <c r="F6" s="40"/>
      <c r="H6" s="30" t="s">
        <v>23</v>
      </c>
      <c r="I6" s="30" t="s">
        <v>27</v>
      </c>
      <c r="J6" s="30">
        <v>3</v>
      </c>
      <c r="K6" s="30">
        <v>3</v>
      </c>
    </row>
    <row r="7" spans="1:11" ht="46" thickBot="1">
      <c r="A7" s="41" t="s">
        <v>11</v>
      </c>
      <c r="B7" s="39"/>
      <c r="C7" s="70" t="s">
        <v>127</v>
      </c>
      <c r="D7" s="105" t="str">
        <f>CONCATENATE("SolicitudGrafica_",D5,".xls")</f>
        <v>SolicitudGrafica_LE_07_04_CO.xls</v>
      </c>
      <c r="E7" s="105"/>
      <c r="F7" s="106"/>
      <c r="H7" s="30" t="s">
        <v>24</v>
      </c>
      <c r="I7" s="30" t="s">
        <v>28</v>
      </c>
      <c r="J7" s="30">
        <v>4</v>
      </c>
      <c r="K7" s="30">
        <v>4</v>
      </c>
    </row>
    <row r="8" spans="1:11" ht="45">
      <c r="A8" s="41" t="s">
        <v>53</v>
      </c>
      <c r="B8" s="39"/>
      <c r="C8" s="39"/>
      <c r="D8" s="39"/>
      <c r="E8" s="39"/>
      <c r="F8" s="40"/>
      <c r="I8" s="30" t="s">
        <v>29</v>
      </c>
      <c r="J8" s="30">
        <v>5</v>
      </c>
      <c r="K8" s="30">
        <v>5</v>
      </c>
    </row>
    <row r="9" spans="1:11" ht="45">
      <c r="A9" s="41" t="s">
        <v>12</v>
      </c>
      <c r="B9" s="39"/>
      <c r="C9" s="39"/>
      <c r="D9" s="39"/>
      <c r="E9" s="39"/>
      <c r="F9" s="40"/>
      <c r="I9" s="30" t="s">
        <v>30</v>
      </c>
      <c r="J9" s="30">
        <v>6</v>
      </c>
      <c r="K9" s="30">
        <v>6</v>
      </c>
    </row>
    <row r="10" spans="1:11" ht="31" thickBot="1">
      <c r="A10" s="42" t="s">
        <v>36</v>
      </c>
      <c r="B10" s="43"/>
      <c r="C10" s="43"/>
      <c r="D10" s="43"/>
      <c r="E10" s="43"/>
      <c r="F10" s="44"/>
      <c r="I10" s="30" t="s">
        <v>31</v>
      </c>
      <c r="J10" s="30">
        <v>7</v>
      </c>
      <c r="K10" s="30">
        <v>7</v>
      </c>
    </row>
    <row r="11" spans="1:11">
      <c r="I11" s="30" t="s">
        <v>32</v>
      </c>
      <c r="J11" s="30">
        <v>8</v>
      </c>
      <c r="K11" s="30">
        <v>8</v>
      </c>
    </row>
    <row r="12" spans="1:11" ht="16" thickBot="1">
      <c r="I12" s="30" t="s">
        <v>37</v>
      </c>
      <c r="J12" s="30">
        <v>9</v>
      </c>
      <c r="K12" s="30">
        <v>9</v>
      </c>
    </row>
    <row r="13" spans="1:11">
      <c r="A13" s="107" t="s">
        <v>41</v>
      </c>
      <c r="B13" s="108"/>
      <c r="C13" s="108"/>
      <c r="D13" s="108"/>
      <c r="E13" s="108"/>
      <c r="F13" s="109"/>
      <c r="I13" s="30" t="s">
        <v>33</v>
      </c>
      <c r="J13" s="30">
        <v>10</v>
      </c>
      <c r="K13" s="30">
        <v>10</v>
      </c>
    </row>
    <row r="14" spans="1:11" ht="16" thickBot="1">
      <c r="A14" s="41"/>
      <c r="B14" s="39"/>
      <c r="C14" s="39"/>
      <c r="D14" s="39"/>
      <c r="E14" s="39"/>
      <c r="F14" s="40"/>
      <c r="I14" s="30" t="s">
        <v>34</v>
      </c>
      <c r="J14" s="30">
        <v>11</v>
      </c>
      <c r="K14" s="30">
        <v>11</v>
      </c>
    </row>
    <row r="15" spans="1:11">
      <c r="A15" s="38" t="s">
        <v>46</v>
      </c>
      <c r="B15" s="39"/>
      <c r="C15" s="110" t="s">
        <v>49</v>
      </c>
      <c r="D15" s="111"/>
      <c r="E15" s="111"/>
      <c r="F15" s="112"/>
      <c r="J15" s="30">
        <v>12</v>
      </c>
      <c r="K15" s="30">
        <v>12</v>
      </c>
    </row>
    <row r="16" spans="1:11" ht="67.25" customHeight="1">
      <c r="A16" s="41" t="s">
        <v>47</v>
      </c>
      <c r="B16" s="39"/>
      <c r="C16" s="34" t="s">
        <v>15</v>
      </c>
      <c r="D16" s="33" t="s">
        <v>16</v>
      </c>
      <c r="E16" s="33" t="s">
        <v>17</v>
      </c>
      <c r="F16" s="35" t="s">
        <v>50</v>
      </c>
      <c r="J16" s="30">
        <v>13</v>
      </c>
      <c r="K16" s="30">
        <v>13</v>
      </c>
    </row>
    <row r="17" spans="1:11" ht="32.25" customHeight="1" thickBot="1">
      <c r="A17" s="38" t="s">
        <v>44</v>
      </c>
      <c r="B17" s="39"/>
      <c r="C17" s="36" t="s">
        <v>35</v>
      </c>
      <c r="D17" s="113" t="str">
        <f>CONCATENATE(H21,"_",I21,"_",J21,"_",K45)</f>
        <v>LE_07_04_REC10</v>
      </c>
      <c r="E17" s="114"/>
      <c r="F17" s="115"/>
      <c r="J17" s="30">
        <v>14</v>
      </c>
      <c r="K17" s="30">
        <v>14</v>
      </c>
    </row>
    <row r="18" spans="1:11" ht="76" thickBot="1">
      <c r="A18" s="41" t="s">
        <v>48</v>
      </c>
      <c r="B18" s="39"/>
      <c r="C18" s="70" t="s">
        <v>128</v>
      </c>
      <c r="D18" s="105" t="str">
        <f>CONCATENATE("SolicitudGrafica_",D17,".xls")</f>
        <v>SolicitudGrafica_LE_07_04_REC10.xls</v>
      </c>
      <c r="E18" s="105"/>
      <c r="F18" s="106"/>
      <c r="J18" s="30">
        <v>15</v>
      </c>
      <c r="K18" s="30">
        <v>15</v>
      </c>
    </row>
    <row r="19" spans="1:11">
      <c r="A19" s="38" t="s">
        <v>10</v>
      </c>
      <c r="B19" s="39"/>
      <c r="C19" s="39"/>
      <c r="D19" s="39"/>
      <c r="E19" s="39"/>
      <c r="F19" s="40"/>
      <c r="H19" s="30">
        <v>3</v>
      </c>
      <c r="J19" s="30">
        <v>16</v>
      </c>
      <c r="K19" s="30">
        <v>16</v>
      </c>
    </row>
    <row r="20" spans="1:11" ht="61" thickBot="1">
      <c r="A20" s="42" t="s">
        <v>51</v>
      </c>
      <c r="B20" s="43"/>
      <c r="C20" s="43"/>
      <c r="D20" s="43"/>
      <c r="E20" s="43"/>
      <c r="F20" s="44"/>
      <c r="H20" s="30">
        <v>4</v>
      </c>
      <c r="I20" s="30">
        <v>5</v>
      </c>
      <c r="J20" s="30">
        <v>4</v>
      </c>
      <c r="K20" s="30">
        <v>17</v>
      </c>
    </row>
    <row r="21" spans="1:11">
      <c r="H21" s="30" t="str">
        <f>IF(INDEX(H4:H7,H20)=H4,"MA",IF(INDEX(H4:H7,H20)=H5,"CN",IF(INDEX(H4:H7,H20)=H6,"CS",IF(INDEX(H4:H7,H20)=H7,"LE"))))</f>
        <v>LE</v>
      </c>
      <c r="I21" s="30" t="str">
        <f>CONCATENATE(IF((I20+2)&lt;10,"0",""),I20+2)</f>
        <v>07</v>
      </c>
      <c r="J21" s="30" t="str">
        <f>CONCATENATE(IF(J20&lt;10,"0",""),J20)</f>
        <v>04</v>
      </c>
      <c r="K21" s="30">
        <v>18</v>
      </c>
    </row>
    <row r="22" spans="1:11">
      <c r="K22" s="30">
        <v>19</v>
      </c>
    </row>
    <row r="23" spans="1:11">
      <c r="K23" s="30">
        <v>20</v>
      </c>
    </row>
    <row r="24" spans="1:11">
      <c r="K24" s="30">
        <v>21</v>
      </c>
    </row>
    <row r="25" spans="1:11">
      <c r="K25" s="30">
        <v>22</v>
      </c>
    </row>
    <row r="26" spans="1:11">
      <c r="K26" s="30">
        <v>23</v>
      </c>
    </row>
    <row r="27" spans="1:11">
      <c r="K27" s="30">
        <v>24</v>
      </c>
    </row>
    <row r="28" spans="1:11">
      <c r="K28" s="30">
        <v>25</v>
      </c>
    </row>
    <row r="29" spans="1:11">
      <c r="K29" s="30">
        <v>26</v>
      </c>
    </row>
    <row r="30" spans="1:11">
      <c r="K30" s="30">
        <v>27</v>
      </c>
    </row>
    <row r="31" spans="1:11">
      <c r="K31" s="30">
        <v>28</v>
      </c>
    </row>
    <row r="32" spans="1:11">
      <c r="K32" s="30">
        <v>29</v>
      </c>
    </row>
    <row r="33" spans="11:11">
      <c r="K33" s="30">
        <v>30</v>
      </c>
    </row>
    <row r="34" spans="11:11">
      <c r="K34" s="30">
        <v>31</v>
      </c>
    </row>
    <row r="35" spans="11:11">
      <c r="K35" s="30">
        <v>32</v>
      </c>
    </row>
    <row r="36" spans="11:11">
      <c r="K36" s="30">
        <v>33</v>
      </c>
    </row>
    <row r="37" spans="11:11">
      <c r="K37" s="30">
        <v>34</v>
      </c>
    </row>
    <row r="38" spans="11:11">
      <c r="K38" s="30">
        <v>35</v>
      </c>
    </row>
    <row r="39" spans="11:11">
      <c r="K39" s="30">
        <v>36</v>
      </c>
    </row>
    <row r="40" spans="11:11">
      <c r="K40" s="30">
        <v>37</v>
      </c>
    </row>
    <row r="41" spans="11:11">
      <c r="K41" s="30">
        <v>38</v>
      </c>
    </row>
    <row r="42" spans="11:11">
      <c r="K42" s="30">
        <v>39</v>
      </c>
    </row>
    <row r="43" spans="11:11">
      <c r="K43" s="30">
        <v>40</v>
      </c>
    </row>
    <row r="44" spans="11:11">
      <c r="K44" s="30">
        <v>1</v>
      </c>
    </row>
    <row r="45" spans="11:11">
      <c r="K45" s="30"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3203125" defaultRowHeight="15" x14ac:dyDescent="0"/>
  <cols>
    <col min="1" max="1" width="21" style="30" customWidth="1"/>
    <col min="2" max="2" width="22.1640625" style="30" customWidth="1"/>
    <col min="3" max="3" width="17.33203125" style="30" customWidth="1"/>
    <col min="4" max="4" width="10.83203125" style="30"/>
    <col min="5" max="5" width="11.6640625" style="30" customWidth="1"/>
    <col min="6" max="6" width="12.6640625" style="30" customWidth="1"/>
    <col min="7" max="7" width="11" style="30" customWidth="1"/>
    <col min="8" max="8" width="24.5" style="30" customWidth="1"/>
    <col min="9" max="9" width="22.1640625" style="30" customWidth="1"/>
    <col min="10" max="10" width="20.6640625" style="30" customWidth="1"/>
    <col min="11" max="11" width="44.5" style="30" customWidth="1"/>
    <col min="12" max="16384" width="10.83203125" style="30"/>
  </cols>
  <sheetData>
    <row r="1" spans="1:11">
      <c r="A1" s="121" t="s">
        <v>56</v>
      </c>
      <c r="B1" s="121" t="s">
        <v>63</v>
      </c>
      <c r="C1" s="121" t="s">
        <v>64</v>
      </c>
      <c r="D1" s="121" t="s">
        <v>5</v>
      </c>
      <c r="E1" s="121" t="s">
        <v>65</v>
      </c>
      <c r="F1" s="121" t="s">
        <v>66</v>
      </c>
      <c r="G1" s="121" t="s">
        <v>67</v>
      </c>
      <c r="H1" s="122" t="s">
        <v>68</v>
      </c>
      <c r="I1" s="122"/>
      <c r="J1" s="122"/>
    </row>
    <row r="2" spans="1:11">
      <c r="A2" s="121"/>
      <c r="B2" s="121"/>
      <c r="C2" s="121"/>
      <c r="D2" s="121"/>
      <c r="E2" s="121"/>
      <c r="F2" s="121"/>
      <c r="G2" s="121"/>
      <c r="H2" s="49" t="s">
        <v>65</v>
      </c>
      <c r="I2" s="49" t="s">
        <v>66</v>
      </c>
      <c r="J2" s="49" t="s">
        <v>67</v>
      </c>
    </row>
    <row r="3" spans="1:11" s="51" customFormat="1">
      <c r="A3" s="50" t="s">
        <v>69</v>
      </c>
      <c r="B3" s="50" t="s">
        <v>70</v>
      </c>
      <c r="C3" s="50" t="s">
        <v>71</v>
      </c>
      <c r="D3" s="50" t="s">
        <v>72</v>
      </c>
      <c r="E3" s="50" t="s">
        <v>73</v>
      </c>
      <c r="F3" s="50"/>
      <c r="G3" s="50"/>
      <c r="H3" s="50" t="s">
        <v>130</v>
      </c>
      <c r="I3" s="50"/>
      <c r="J3" s="50"/>
    </row>
    <row r="4" spans="1:11" s="51" customFormat="1">
      <c r="A4" s="52" t="s">
        <v>57</v>
      </c>
      <c r="B4" s="52" t="s">
        <v>74</v>
      </c>
      <c r="C4" s="52" t="s">
        <v>71</v>
      </c>
      <c r="D4" s="52" t="s">
        <v>72</v>
      </c>
      <c r="E4" s="52" t="s">
        <v>75</v>
      </c>
      <c r="F4" s="52" t="s">
        <v>76</v>
      </c>
      <c r="G4" s="52"/>
      <c r="H4" s="52" t="s">
        <v>131</v>
      </c>
      <c r="I4" s="52" t="s">
        <v>133</v>
      </c>
      <c r="J4" s="52"/>
    </row>
    <row r="5" spans="1:11" s="51" customFormat="1">
      <c r="A5" s="53" t="s">
        <v>77</v>
      </c>
      <c r="B5" s="52" t="s">
        <v>78</v>
      </c>
      <c r="C5" s="52" t="s">
        <v>71</v>
      </c>
      <c r="D5" s="52" t="s">
        <v>72</v>
      </c>
      <c r="E5" s="52" t="s">
        <v>75</v>
      </c>
      <c r="F5" s="52" t="s">
        <v>76</v>
      </c>
      <c r="G5" s="54"/>
      <c r="H5" s="52" t="s">
        <v>131</v>
      </c>
      <c r="I5" s="52" t="s">
        <v>133</v>
      </c>
      <c r="J5" s="54"/>
    </row>
    <row r="6" spans="1:11" s="51" customFormat="1">
      <c r="A6" s="52" t="s">
        <v>58</v>
      </c>
      <c r="B6" s="52" t="s">
        <v>79</v>
      </c>
      <c r="C6" s="52" t="s">
        <v>71</v>
      </c>
      <c r="D6" s="52" t="s">
        <v>72</v>
      </c>
      <c r="E6" s="52" t="s">
        <v>75</v>
      </c>
      <c r="F6" s="52" t="s">
        <v>76</v>
      </c>
      <c r="G6" s="52" t="s">
        <v>73</v>
      </c>
      <c r="H6" s="52" t="s">
        <v>131</v>
      </c>
      <c r="I6" s="52" t="s">
        <v>133</v>
      </c>
      <c r="J6" s="52" t="s">
        <v>134</v>
      </c>
    </row>
    <row r="7" spans="1:11" s="51" customFormat="1" ht="28">
      <c r="A7" s="52" t="s">
        <v>80</v>
      </c>
      <c r="B7" s="52" t="s">
        <v>81</v>
      </c>
      <c r="C7" s="52" t="s">
        <v>71</v>
      </c>
      <c r="D7" s="52" t="s">
        <v>72</v>
      </c>
      <c r="E7" s="52" t="s">
        <v>75</v>
      </c>
      <c r="F7" s="52" t="s">
        <v>76</v>
      </c>
      <c r="G7" s="52"/>
      <c r="H7" s="52" t="s">
        <v>131</v>
      </c>
      <c r="I7" s="52" t="s">
        <v>133</v>
      </c>
      <c r="J7" s="52"/>
    </row>
    <row r="8" spans="1:11" s="51" customFormat="1" ht="28">
      <c r="A8" s="52" t="s">
        <v>82</v>
      </c>
      <c r="B8" s="52" t="s">
        <v>83</v>
      </c>
      <c r="C8" s="52" t="s">
        <v>71</v>
      </c>
      <c r="D8" s="52" t="s">
        <v>72</v>
      </c>
      <c r="E8" s="52" t="s">
        <v>75</v>
      </c>
      <c r="F8" s="52" t="s">
        <v>76</v>
      </c>
      <c r="G8" s="52"/>
      <c r="H8" s="52" t="s">
        <v>131</v>
      </c>
      <c r="I8" s="52" t="s">
        <v>133</v>
      </c>
      <c r="J8" s="52"/>
    </row>
    <row r="9" spans="1:11" s="51" customFormat="1">
      <c r="A9" s="52" t="s">
        <v>84</v>
      </c>
      <c r="B9" s="52" t="s">
        <v>85</v>
      </c>
      <c r="C9" s="52" t="s">
        <v>71</v>
      </c>
      <c r="D9" s="52" t="s">
        <v>72</v>
      </c>
      <c r="E9" s="52" t="s">
        <v>75</v>
      </c>
      <c r="F9" s="52" t="s">
        <v>76</v>
      </c>
      <c r="G9" s="52"/>
      <c r="H9" s="52" t="s">
        <v>131</v>
      </c>
      <c r="I9" s="52" t="s">
        <v>133</v>
      </c>
      <c r="J9" s="52"/>
    </row>
    <row r="10" spans="1:11" s="51" customFormat="1">
      <c r="A10" s="52" t="s">
        <v>86</v>
      </c>
      <c r="B10" s="52" t="s">
        <v>87</v>
      </c>
      <c r="C10" s="52" t="s">
        <v>71</v>
      </c>
      <c r="D10" s="52" t="s">
        <v>72</v>
      </c>
      <c r="E10" s="52" t="s">
        <v>88</v>
      </c>
      <c r="F10" s="52"/>
      <c r="G10" s="52"/>
      <c r="H10" s="52" t="s">
        <v>130</v>
      </c>
      <c r="I10" s="52" t="s">
        <v>133</v>
      </c>
      <c r="J10" s="52"/>
    </row>
    <row r="11" spans="1:11" s="51" customFormat="1" ht="28">
      <c r="A11" s="52" t="s">
        <v>89</v>
      </c>
      <c r="B11" s="52" t="s">
        <v>90</v>
      </c>
      <c r="C11" s="52" t="s">
        <v>71</v>
      </c>
      <c r="D11" s="52" t="s">
        <v>72</v>
      </c>
      <c r="E11" s="52" t="s">
        <v>75</v>
      </c>
      <c r="F11" s="52" t="s">
        <v>76</v>
      </c>
      <c r="G11" s="52"/>
      <c r="H11" s="52" t="s">
        <v>131</v>
      </c>
      <c r="I11" s="52" t="s">
        <v>133</v>
      </c>
      <c r="J11" s="52"/>
    </row>
    <row r="12" spans="1:11" s="51" customFormat="1">
      <c r="A12" s="52" t="s">
        <v>91</v>
      </c>
      <c r="B12" s="52" t="s">
        <v>92</v>
      </c>
      <c r="C12" s="52" t="s">
        <v>71</v>
      </c>
      <c r="D12" s="52" t="s">
        <v>72</v>
      </c>
      <c r="E12" s="52" t="s">
        <v>75</v>
      </c>
      <c r="F12" s="52" t="s">
        <v>76</v>
      </c>
      <c r="G12" s="52"/>
      <c r="H12" s="52" t="s">
        <v>131</v>
      </c>
      <c r="I12" s="52" t="s">
        <v>133</v>
      </c>
      <c r="J12" s="52"/>
    </row>
    <row r="13" spans="1:11" ht="60">
      <c r="A13" s="55" t="s">
        <v>93</v>
      </c>
      <c r="B13" s="55" t="s">
        <v>94</v>
      </c>
      <c r="C13" s="52" t="s">
        <v>71</v>
      </c>
      <c r="D13" s="56" t="s">
        <v>95</v>
      </c>
      <c r="E13" s="56"/>
      <c r="F13" s="57" t="s">
        <v>125</v>
      </c>
      <c r="G13" s="55"/>
      <c r="H13" s="52"/>
      <c r="I13" s="52" t="s">
        <v>130</v>
      </c>
      <c r="J13" s="55"/>
      <c r="K13" s="30" t="s">
        <v>96</v>
      </c>
    </row>
    <row r="14" spans="1:11">
      <c r="A14" s="55" t="s">
        <v>97</v>
      </c>
      <c r="B14" s="55" t="s">
        <v>98</v>
      </c>
      <c r="C14" s="52" t="s">
        <v>71</v>
      </c>
      <c r="D14" s="56" t="s">
        <v>72</v>
      </c>
      <c r="E14" s="56"/>
      <c r="F14" s="57" t="s">
        <v>126</v>
      </c>
      <c r="G14" s="55"/>
      <c r="H14" s="52"/>
      <c r="I14" s="52" t="s">
        <v>130</v>
      </c>
      <c r="J14" s="55"/>
    </row>
    <row r="15" spans="1:11" ht="30">
      <c r="A15" s="55" t="s">
        <v>99</v>
      </c>
      <c r="B15" s="55" t="s">
        <v>100</v>
      </c>
      <c r="C15" s="52" t="s">
        <v>101</v>
      </c>
      <c r="D15" s="55" t="s">
        <v>95</v>
      </c>
      <c r="E15" s="55" t="s">
        <v>124</v>
      </c>
      <c r="F15" s="55"/>
      <c r="G15" s="55"/>
      <c r="H15" s="52" t="s">
        <v>130</v>
      </c>
      <c r="I15" s="55"/>
      <c r="J15" s="55"/>
      <c r="K15" s="30" t="s">
        <v>102</v>
      </c>
    </row>
    <row r="16" spans="1:11" ht="90">
      <c r="A16" s="57" t="s">
        <v>103</v>
      </c>
      <c r="B16" s="57"/>
      <c r="C16" s="53" t="s">
        <v>101</v>
      </c>
      <c r="D16" s="57" t="s">
        <v>104</v>
      </c>
      <c r="E16" s="56" t="s">
        <v>122</v>
      </c>
      <c r="F16" s="56" t="s">
        <v>123</v>
      </c>
      <c r="G16" s="56"/>
      <c r="H16" s="57" t="s">
        <v>132</v>
      </c>
      <c r="I16" s="57" t="s">
        <v>135</v>
      </c>
      <c r="J16" s="56"/>
      <c r="K16" s="58" t="s">
        <v>105</v>
      </c>
    </row>
    <row r="17" spans="1:11" ht="28">
      <c r="A17" s="52" t="s">
        <v>106</v>
      </c>
      <c r="B17" s="52"/>
      <c r="C17" s="52" t="s">
        <v>71</v>
      </c>
      <c r="D17" s="52" t="s">
        <v>72</v>
      </c>
      <c r="E17" s="52" t="s">
        <v>107</v>
      </c>
      <c r="F17" s="52" t="s">
        <v>108</v>
      </c>
      <c r="G17" s="52"/>
      <c r="H17" s="59" t="s">
        <v>109</v>
      </c>
      <c r="I17" s="59" t="s">
        <v>110</v>
      </c>
      <c r="J17" s="52"/>
      <c r="K17" s="60" t="s">
        <v>111</v>
      </c>
    </row>
    <row r="20" spans="1:11">
      <c r="A20" s="61" t="s">
        <v>112</v>
      </c>
    </row>
    <row r="21" spans="1:11">
      <c r="A21" s="62" t="s">
        <v>113</v>
      </c>
      <c r="B21" s="63" t="s">
        <v>136</v>
      </c>
      <c r="C21" s="64" t="s">
        <v>22</v>
      </c>
      <c r="D21" s="63"/>
      <c r="E21" s="63"/>
    </row>
    <row r="22" spans="1:11">
      <c r="A22" s="65" t="s">
        <v>114</v>
      </c>
      <c r="B22" s="71" t="s">
        <v>137</v>
      </c>
      <c r="C22" s="67" t="s">
        <v>138</v>
      </c>
      <c r="D22" s="66"/>
      <c r="E22" s="66"/>
    </row>
    <row r="23" spans="1:11">
      <c r="A23" s="65" t="s">
        <v>115</v>
      </c>
      <c r="B23" s="71" t="s">
        <v>139</v>
      </c>
      <c r="C23" s="67" t="s">
        <v>140</v>
      </c>
      <c r="D23" s="66"/>
      <c r="E23" s="66"/>
    </row>
    <row r="24" spans="1:11" ht="30">
      <c r="A24" s="65" t="s">
        <v>116</v>
      </c>
      <c r="B24" s="66" t="s">
        <v>141</v>
      </c>
      <c r="C24" s="67" t="s">
        <v>144</v>
      </c>
      <c r="D24" s="66"/>
      <c r="E24" s="66"/>
    </row>
    <row r="25" spans="1:11">
      <c r="A25" s="65" t="s">
        <v>117</v>
      </c>
      <c r="B25" s="66" t="s">
        <v>142</v>
      </c>
      <c r="C25" s="67" t="s">
        <v>143</v>
      </c>
      <c r="D25" s="66"/>
      <c r="E25" s="66"/>
    </row>
    <row r="26" spans="1:11" ht="60">
      <c r="A26" s="65" t="s">
        <v>118</v>
      </c>
      <c r="B26" s="66" t="s">
        <v>119</v>
      </c>
      <c r="C26" s="67" t="s">
        <v>120</v>
      </c>
      <c r="D26" s="66"/>
      <c r="E26" s="66"/>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Monica Cabiativa</cp:lastModifiedBy>
  <dcterms:created xsi:type="dcterms:W3CDTF">2014-07-01T23:43:25Z</dcterms:created>
  <dcterms:modified xsi:type="dcterms:W3CDTF">2015-07-06T14:56:48Z</dcterms:modified>
</cp:coreProperties>
</file>