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workbook>
</file>

<file path=xl/calcChain.xml><?xml version="1.0" encoding="utf-8"?>
<calcChain xmlns="http://schemas.openxmlformats.org/spreadsheetml/2006/main">
  <c r="I13" i="1" l="1"/>
  <c r="H13" i="1"/>
  <c r="H14" i="1"/>
  <c r="A10" i="1"/>
  <c r="A11" i="1"/>
  <c r="A12" i="1"/>
  <c r="A13" i="1"/>
  <c r="C13" i="1"/>
  <c r="F13"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10" i="1"/>
  <c r="H11" i="1"/>
  <c r="H12" i="1"/>
  <c r="A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10" i="1"/>
  <c r="H21" i="2"/>
  <c r="I21" i="2"/>
  <c r="J21" i="2"/>
  <c r="D17" i="2"/>
  <c r="D18" i="2"/>
  <c r="D5" i="2"/>
  <c r="D7" i="2"/>
  <c r="F11" i="1"/>
  <c r="F12" i="1"/>
  <c r="F14" i="1"/>
  <c r="F15" i="1"/>
  <c r="F16" i="1"/>
  <c r="F17" i="1"/>
  <c r="F18" i="1"/>
  <c r="F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10" i="1"/>
  <c r="C11" i="1"/>
  <c r="C12" i="1"/>
  <c r="C14" i="1"/>
  <c r="C15" i="1"/>
  <c r="C16" i="1"/>
  <c r="C17" i="1"/>
  <c r="C18" i="1"/>
  <c r="C19" i="1"/>
  <c r="C10" i="1"/>
  <c r="F5" i="1"/>
  <c r="K45" i="2"/>
</calcChain>
</file>

<file path=xl/sharedStrings.xml><?xml version="1.0" encoding="utf-8"?>
<sst xmlns="http://schemas.openxmlformats.org/spreadsheetml/2006/main" count="272" uniqueCount="173">
  <si>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</si>
  <si>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</si>
  <si>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</si>
  <si>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</si>
  <si>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</si>
  <si>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</si>
  <si>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</si>
  <si>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</si>
  <si>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</si>
  <si>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</si>
  <si>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</si>
  <si>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</si>
  <si>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</si>
  <si>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</si>
  <si>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</si>
  <si>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</si>
  <si>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</si>
  <si>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</si>
  <si>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</si>
  <si>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</si>
  <si>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</si>
  <si>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</si>
  <si>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</si>
  <si>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</si>
  <si>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</si>
  <si>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</si>
  <si>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</si>
  <si>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</si>
  <si>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</si>
  <si>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</si>
  <si>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</si>
  <si>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</si>
  <si>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</si>
  <si>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</si>
  <si>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</si>
  <si>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</si>
  <si>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</si>
  <si>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</si>
  <si>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</si>
  <si>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</si>
  <si>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</si>
  <si>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</si>
  <si>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</si>
  <si>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</si>
  <si>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</si>
  <si>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</si>
  <si>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</si>
  <si>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</si>
  <si>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</si>
  <si>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</si>
  <si>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</si>
  <si>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</si>
  <si>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</si>
  <si>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</si>
  <si>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</si>
  <si>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</si>
  <si>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</si>
  <si>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</si>
  <si>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</si>
  <si>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</si>
  <si>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</si>
  <si>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</si>
  <si>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</si>
  <si>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</si>
  <si>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</si>
  <si>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</si>
  <si>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</si>
  <si>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</si>
  <si>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</si>
  <si>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</si>
  <si>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</si>
  <si>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</si>
  <si>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</si>
  <si>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</si>
  <si>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</si>
  <si>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</si>
  <si>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</si>
  <si>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</si>
  <si>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</si>
  <si>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</si>
  <si>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</si>
  <si>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</si>
  <si>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</si>
  <si>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</si>
  <si>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</si>
  <si>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</si>
  <si>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</si>
  <si>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</si>
  <si>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</si>
  <si>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</si>
  <si>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</si>
  <si>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</si>
  <si>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</si>
  <si>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</si>
  <si>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</si>
  <si>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</si>
  <si>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</si>
  <si>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</si>
  <si>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</si>
  <si>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</si>
  <si>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</si>
  <si>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</si>
  <si>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</si>
  <si>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</si>
  <si>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</si>
  <si>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</si>
  <si>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</si>
  <si>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</si>
  <si>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</si>
  <si>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</si>
  <si>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</si>
  <si>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</si>
  <si>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</si>
  <si>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</si>
  <si>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</si>
  <si>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</si>
  <si>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</si>
  <si>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</si>
  <si>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</si>
  <si>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</si>
  <si>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</si>
  <si>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</si>
  <si>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</si>
  <si>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</si>
  <si>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</si>
  <si>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</si>
  <si>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</si>
  <si>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</si>
  <si>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</si>
  <si>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</si>
  <si>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</si>
  <si>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</si>
  <si>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</si>
  <si>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</si>
  <si>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</si>
  <si>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</si>
  <si>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</si>
  <si>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</si>
  <si>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</si>
  <si>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</si>
  <si>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</si>
  <si>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</si>
  <si>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</si>
  <si>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</si>
  <si>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</si>
  <si>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Vertical</t>
  </si>
  <si>
    <t>Horizontal</t>
  </si>
  <si>
    <t>Ilustración</t>
  </si>
  <si>
    <t>IMG10</t>
  </si>
  <si>
    <t>El movimiento</t>
  </si>
  <si>
    <t>Diana Pequetita García Rodríguez</t>
  </si>
  <si>
    <t xml:space="preserve">CN_06_11_REC260 </t>
  </si>
  <si>
    <t>Vehículo con a alta velocidad</t>
  </si>
  <si>
    <t>Shutterstock 81553492</t>
  </si>
  <si>
    <t>Vehículo de carreras</t>
  </si>
  <si>
    <t>Shutterstock 169291706</t>
  </si>
  <si>
    <t>Shutterstock 214528174</t>
  </si>
  <si>
    <t>Neumático rodando en el lodo</t>
  </si>
  <si>
    <t>Rueda panorámica</t>
  </si>
  <si>
    <t>Shutterstock 90849980</t>
  </si>
  <si>
    <t>Shutterstock 199353026</t>
  </si>
  <si>
    <t>Motociclista haciendo un giro</t>
  </si>
  <si>
    <t>Shutterstock 196696478</t>
  </si>
  <si>
    <t>Montaña rusa</t>
  </si>
  <si>
    <t>Pista de carrera de 100 metros planos</t>
  </si>
  <si>
    <t>Shutterstock 111948473</t>
  </si>
  <si>
    <t>Camino acelerando</t>
  </si>
  <si>
    <t>Shutterstock 172055363</t>
  </si>
  <si>
    <t>Shutterstock 204587881</t>
  </si>
  <si>
    <t>Camino recto</t>
  </si>
  <si>
    <t>Shutterstock 103192598</t>
  </si>
  <si>
    <t>Avión dirigiéndose hacia arriba</t>
  </si>
  <si>
    <t>Código guion o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</si>
</sst>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7" xfId="0" applyFont="1" applyFill="1" applyBorder="1" applyAlignment="1">
      <alignment vertical="center" wrapText="1"/>
    </xf>
    <xf numFmtId="0" fontId="0" fillId="0" borderId="0" xfId="0" applyFill="1" applyAlignment="1">
      <alignment vertical="center" wrapText="1"/>
    </xf>
    <xf numFmtId="0" fontId="14" fillId="0" borderId="28" xfId="0" applyFont="1" applyFill="1" applyBorder="1" applyAlignment="1">
      <alignment vertical="center" wrapText="1"/>
    </xf>
    <xf numFmtId="0" fontId="15" fillId="0" borderId="28" xfId="0" applyFont="1" applyFill="1" applyBorder="1" applyAlignment="1">
      <alignment vertical="center" wrapText="1"/>
    </xf>
    <xf numFmtId="0" fontId="14" fillId="0" borderId="28" xfId="0" applyFont="1" applyFill="1" applyBorder="1" applyAlignment="1">
      <alignment vertical="center"/>
    </xf>
    <xf numFmtId="0" fontId="14" fillId="0" borderId="28" xfId="0" applyFont="1" applyBorder="1" applyAlignment="1">
      <alignment vertical="center" wrapText="1"/>
    </xf>
    <xf numFmtId="0" fontId="16" fillId="0" borderId="28" xfId="0" applyFont="1" applyBorder="1" applyAlignment="1">
      <alignment vertical="center" wrapText="1"/>
    </xf>
    <xf numFmtId="0" fontId="15" fillId="0" borderId="28" xfId="0" applyFont="1" applyBorder="1" applyAlignment="1">
      <alignment vertical="center" wrapText="1"/>
    </xf>
    <xf numFmtId="0" fontId="17" fillId="0" borderId="0" xfId="0" applyFont="1" applyAlignment="1">
      <alignment vertical="center" wrapText="1"/>
    </xf>
    <xf numFmtId="0" fontId="18" fillId="0" borderId="28"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8" fillId="5" borderId="31" xfId="0" applyFont="1" applyFill="1" applyBorder="1" applyAlignment="1">
      <alignment horizontal="center" vertical="center"/>
    </xf>
    <xf numFmtId="0" fontId="7" fillId="0" borderId="0" xfId="0" applyNumberFormat="1" applyFont="1" applyBorder="1" applyAlignment="1">
      <alignment horizontal="center"/>
    </xf>
    <xf numFmtId="0" fontId="9" fillId="0" borderId="32" xfId="0" applyFont="1" applyBorder="1" applyAlignment="1">
      <alignment vertical="center" wrapText="1"/>
    </xf>
    <xf numFmtId="0" fontId="0" fillId="0" borderId="30" xfId="0" quotePrefix="1" applyBorder="1" applyAlignment="1">
      <alignment vertical="center" wrapText="1"/>
    </xf>
    <xf numFmtId="0" fontId="4" fillId="0" borderId="0" xfId="51" applyAlignment="1">
      <alignment vertical="center"/>
    </xf>
    <xf numFmtId="1" fontId="7" fillId="0" borderId="5" xfId="0" applyNumberFormat="1" applyFont="1" applyFill="1" applyBorder="1" applyAlignment="1">
      <alignment vertical="center" wrapText="1"/>
    </xf>
    <xf numFmtId="0" fontId="21" fillId="0" borderId="5" xfId="0" applyFont="1" applyBorder="1" applyAlignment="1">
      <alignment horizontal="center" vertical="center"/>
    </xf>
    <xf numFmtId="0" fontId="7" fillId="0" borderId="5" xfId="0" applyFont="1" applyFill="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20" fillId="0" borderId="35" xfId="0" applyFont="1" applyBorder="1" applyAlignment="1">
      <alignment horizontal="center" vertical="center"/>
    </xf>
    <xf numFmtId="0" fontId="20" fillId="0" borderId="5" xfId="0" applyFont="1" applyBorder="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0" fillId="0" borderId="5" xfId="0" applyBorder="1"/>
    <xf numFmtId="0" fontId="3" fillId="5" borderId="36" xfId="0" applyFont="1" applyFill="1" applyBorder="1" applyAlignment="1">
      <alignment horizontal="center" vertical="center" wrapText="1"/>
    </xf>
    <xf numFmtId="0" fontId="20" fillId="0" borderId="0" xfId="0" applyFont="1" applyAlignment="1">
      <alignment horizontal="center" vertical="center"/>
    </xf>
    <xf numFmtId="0" fontId="4" fillId="0" borderId="0" xfId="51" applyAlignment="1">
      <alignment horizontal="center" vertical="center"/>
    </xf>
    <xf numFmtId="0" fontId="4" fillId="0" borderId="5" xfId="51" applyBorder="1" applyAlignment="1">
      <alignment horizontal="center" vertical="center"/>
    </xf>
    <xf numFmtId="0" fontId="3" fillId="4" borderId="1" xfId="0" applyFont="1" applyFill="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7" fillId="0" borderId="26" xfId="0" applyNumberFormat="1" applyFont="1" applyBorder="1" applyAlignment="1">
      <alignment horizontal="center"/>
    </xf>
    <xf numFmtId="164" fontId="7" fillId="0" borderId="25" xfId="0" applyNumberFormat="1" applyFont="1" applyBorder="1" applyAlignment="1">
      <alignment horizontal="center"/>
    </xf>
    <xf numFmtId="0" fontId="8"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1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1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1916205</xdr:colOff>
      <xdr:row>9</xdr:row>
      <xdr:rowOff>302559</xdr:rowOff>
    </xdr:from>
    <xdr:to>
      <xdr:col>10</xdr:col>
      <xdr:colOff>4471147</xdr:colOff>
      <xdr:row>9</xdr:row>
      <xdr:rowOff>2334823</xdr:rowOff>
    </xdr:to>
    <xdr:pic>
      <xdr:nvPicPr>
        <xdr:cNvPr id="12" name="11 Imagen" descr="Sports cars on the road. Non-branded car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65587" y="2297206"/>
          <a:ext cx="2554942" cy="2032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1949824</xdr:colOff>
      <xdr:row>10</xdr:row>
      <xdr:rowOff>1</xdr:rowOff>
    </xdr:from>
    <xdr:to>
      <xdr:col>10</xdr:col>
      <xdr:colOff>4286250</xdr:colOff>
      <xdr:row>10</xdr:row>
      <xdr:rowOff>1859369</xdr:rowOff>
    </xdr:to>
    <xdr:pic>
      <xdr:nvPicPr>
        <xdr:cNvPr id="13" name="12 Imagen" descr="Race car racing on a track front view with motion blu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99206" y="4572001"/>
          <a:ext cx="2336426" cy="1859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1479176</xdr:colOff>
      <xdr:row>11</xdr:row>
      <xdr:rowOff>0</xdr:rowOff>
    </xdr:from>
    <xdr:to>
      <xdr:col>10</xdr:col>
      <xdr:colOff>4286249</xdr:colOff>
      <xdr:row>11</xdr:row>
      <xdr:rowOff>1996141</xdr:rowOff>
    </xdr:to>
    <xdr:pic>
      <xdr:nvPicPr>
        <xdr:cNvPr id="14" name="13 Imagen" descr="Wheel in the Mu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28558" y="6992471"/>
          <a:ext cx="2807073" cy="199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918882</xdr:colOff>
      <xdr:row>12</xdr:row>
      <xdr:rowOff>212911</xdr:rowOff>
    </xdr:from>
    <xdr:to>
      <xdr:col>10</xdr:col>
      <xdr:colOff>5205132</xdr:colOff>
      <xdr:row>12</xdr:row>
      <xdr:rowOff>2717986</xdr:rowOff>
    </xdr:to>
    <xdr:pic>
      <xdr:nvPicPr>
        <xdr:cNvPr id="15" name="14 Imagen" descr="London morning. London eye, County Hall, Westminster Bridge, Big Ben and Houses of Parliamen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68264" y="9457764"/>
          <a:ext cx="4286250"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1613647</xdr:colOff>
      <xdr:row>13</xdr:row>
      <xdr:rowOff>33618</xdr:rowOff>
    </xdr:from>
    <xdr:to>
      <xdr:col>10</xdr:col>
      <xdr:colOff>4712330</xdr:colOff>
      <xdr:row>13</xdr:row>
      <xdr:rowOff>2241176</xdr:rowOff>
    </xdr:to>
    <xdr:pic>
      <xdr:nvPicPr>
        <xdr:cNvPr id="16" name="15 Imagen" descr="Motorcycle practice leaning into a fast corner on trac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963029" y="12270442"/>
          <a:ext cx="3098683" cy="2207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806823</xdr:colOff>
      <xdr:row>14</xdr:row>
      <xdr:rowOff>33618</xdr:rowOff>
    </xdr:from>
    <xdr:to>
      <xdr:col>10</xdr:col>
      <xdr:colOff>5093073</xdr:colOff>
      <xdr:row>14</xdr:row>
      <xdr:rowOff>2371726</xdr:rowOff>
    </xdr:to>
    <xdr:pic>
      <xdr:nvPicPr>
        <xdr:cNvPr id="18" name="17 Imagen" descr="A cartoon silhouette of a rollercoaster in an amusement park."/>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156205" y="14971059"/>
          <a:ext cx="4286250" cy="2338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1355911</xdr:colOff>
      <xdr:row>15</xdr:row>
      <xdr:rowOff>145678</xdr:rowOff>
    </xdr:from>
    <xdr:to>
      <xdr:col>10</xdr:col>
      <xdr:colOff>4706470</xdr:colOff>
      <xdr:row>15</xdr:row>
      <xdr:rowOff>2520414</xdr:rowOff>
    </xdr:to>
    <xdr:pic>
      <xdr:nvPicPr>
        <xdr:cNvPr id="19" name="18 Imagen" descr="http://thumb101.shutterstock.com/display_pic_with_logo/666865/111948473/stock-photo-red-treadmill-at-the-stadium-with-the-numbering-from-one-to-seven-111948473.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705293" y="17750119"/>
          <a:ext cx="3350559" cy="2374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1467971</xdr:colOff>
      <xdr:row>16</xdr:row>
      <xdr:rowOff>11206</xdr:rowOff>
    </xdr:from>
    <xdr:to>
      <xdr:col>10</xdr:col>
      <xdr:colOff>4829736</xdr:colOff>
      <xdr:row>16</xdr:row>
      <xdr:rowOff>2402673</xdr:rowOff>
    </xdr:to>
    <xdr:pic>
      <xdr:nvPicPr>
        <xdr:cNvPr id="20" name="19 Imagen" descr="http://thumb101.shutterstock.com/display_pic_with_logo/745120/172055363/stock-photo-car-on-the-road-with-motion-blur-background-172055363.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817353" y="20596412"/>
          <a:ext cx="3361765" cy="23914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1479176</xdr:colOff>
      <xdr:row>17</xdr:row>
      <xdr:rowOff>33618</xdr:rowOff>
    </xdr:from>
    <xdr:to>
      <xdr:col>10</xdr:col>
      <xdr:colOff>4728882</xdr:colOff>
      <xdr:row>17</xdr:row>
      <xdr:rowOff>2344095</xdr:rowOff>
    </xdr:to>
    <xdr:pic>
      <xdr:nvPicPr>
        <xdr:cNvPr id="21" name="20 Imagen" descr="Two cars on street with arrow direction."/>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828558" y="23162559"/>
          <a:ext cx="3249706" cy="2310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2224499</xdr:colOff>
      <xdr:row>18</xdr:row>
      <xdr:rowOff>257736</xdr:rowOff>
    </xdr:from>
    <xdr:to>
      <xdr:col>10</xdr:col>
      <xdr:colOff>3621741</xdr:colOff>
      <xdr:row>18</xdr:row>
      <xdr:rowOff>2671483</xdr:rowOff>
    </xdr:to>
    <xdr:pic>
      <xdr:nvPicPr>
        <xdr:cNvPr id="17" name="16 Imagen" descr="Retro poster style rocket illustration during liftoff"/>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573881" y="25986442"/>
          <a:ext cx="1397242" cy="2413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5"/>
  <sheetViews>
    <sheetView showGridLines="0" tabSelected="1" zoomScale="55" zoomScaleNormal="55" zoomScalePageLayoutView="140" workbookViewId="0">
      <pane ySplit="9" topLeftCell="A16" activePane="bottomLeft" state="frozen"/>
      <selection pane="bottomLeft" activeCell="B21" sqref="B2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128</v>
      </c>
      <c r="C2" s="93" t="s">
        <v>22</v>
      </c>
      <c r="D2" s="94"/>
      <c r="F2" s="86" t="s">
        <v>0</v>
      </c>
      <c r="G2" s="87"/>
      <c r="H2" s="46"/>
      <c r="I2" s="46"/>
      <c r="J2" s="16"/>
    </row>
    <row r="3" spans="1:16" ht="15.75" x14ac:dyDescent="0.25">
      <c r="A3" s="1"/>
      <c r="B3" s="4" t="s">
        <v>8</v>
      </c>
      <c r="C3" s="95">
        <v>6</v>
      </c>
      <c r="D3" s="96"/>
      <c r="F3" s="88">
        <v>42074</v>
      </c>
      <c r="G3" s="89"/>
      <c r="H3" s="46"/>
      <c r="I3" s="46"/>
      <c r="J3" s="16"/>
    </row>
    <row r="4" spans="1:16" ht="16.5" x14ac:dyDescent="0.3">
      <c r="A4" s="1"/>
      <c r="B4" s="4" t="s">
        <v>53</v>
      </c>
      <c r="C4" s="95" t="s">
        <v>149</v>
      </c>
      <c r="D4" s="96"/>
      <c r="E4" s="5"/>
      <c r="F4" s="45" t="s">
        <v>54</v>
      </c>
      <c r="G4" s="44" t="s">
        <v>55</v>
      </c>
      <c r="H4" s="46"/>
      <c r="I4" s="46"/>
      <c r="J4" s="16"/>
      <c r="K4" s="16"/>
    </row>
    <row r="5" spans="1:16" ht="16.5" thickBot="1" x14ac:dyDescent="0.3">
      <c r="A5" s="1"/>
      <c r="B5" s="6" t="s">
        <v>1</v>
      </c>
      <c r="C5" s="97" t="s">
        <v>150</v>
      </c>
      <c r="D5" s="98"/>
      <c r="E5" s="5"/>
      <c r="F5" s="43" t="str">
        <f>IF(G4="Recurso","Motor del recurso","")</f>
        <v>Motor del recurso</v>
      </c>
      <c r="G5" s="43" t="s">
        <v>56</v>
      </c>
      <c r="H5" s="46"/>
      <c r="I5" s="67"/>
      <c r="J5" s="16"/>
      <c r="K5" s="16"/>
    </row>
    <row r="6" spans="1:16" ht="16.5" thickBot="1" x14ac:dyDescent="0.3">
      <c r="A6" s="1"/>
      <c r="B6" s="1"/>
      <c r="C6" s="1"/>
      <c r="D6" s="1"/>
      <c r="E6" s="7"/>
      <c r="F6" s="1"/>
      <c r="G6" s="1"/>
      <c r="H6" s="46"/>
      <c r="I6" s="46"/>
      <c r="J6" s="16"/>
      <c r="K6" s="16"/>
    </row>
    <row r="7" spans="1:16" ht="15" customHeight="1" x14ac:dyDescent="0.25">
      <c r="A7" s="1"/>
      <c r="B7" s="85" t="s">
        <v>172</v>
      </c>
      <c r="C7" s="8" t="s">
        <v>151</v>
      </c>
      <c r="D7" s="30" t="s">
        <v>39</v>
      </c>
      <c r="F7" s="1"/>
      <c r="G7" s="1"/>
      <c r="H7" s="1"/>
      <c r="I7" s="1"/>
      <c r="J7" s="16"/>
      <c r="K7" s="16"/>
    </row>
    <row r="8" spans="1:16" s="9" customFormat="1" ht="16.5" thickBot="1" x14ac:dyDescent="0.3">
      <c r="A8" s="10"/>
      <c r="B8" s="10"/>
      <c r="C8" s="10"/>
      <c r="D8" s="11"/>
      <c r="E8" s="11"/>
      <c r="F8" s="90" t="s">
        <v>61</v>
      </c>
      <c r="G8" s="91"/>
      <c r="H8" s="91"/>
      <c r="I8" s="92"/>
      <c r="J8" s="18"/>
      <c r="K8" s="12"/>
      <c r="L8" s="2"/>
      <c r="M8" s="2"/>
      <c r="N8" s="2"/>
      <c r="O8" s="2"/>
      <c r="P8" s="2"/>
    </row>
    <row r="9" spans="1:16" ht="26.25" thickBot="1" x14ac:dyDescent="0.3">
      <c r="A9" s="28" t="s">
        <v>2</v>
      </c>
      <c r="B9" s="23" t="s">
        <v>9</v>
      </c>
      <c r="C9" s="22" t="s">
        <v>3</v>
      </c>
      <c r="D9" s="22" t="s">
        <v>4</v>
      </c>
      <c r="E9" s="22" t="s">
        <v>5</v>
      </c>
      <c r="F9" s="66" t="s">
        <v>60</v>
      </c>
      <c r="G9" s="66" t="s">
        <v>58</v>
      </c>
      <c r="H9" s="66" t="s">
        <v>59</v>
      </c>
      <c r="I9" s="66" t="s">
        <v>120</v>
      </c>
      <c r="J9" s="23" t="s">
        <v>6</v>
      </c>
      <c r="K9" s="81" t="s">
        <v>7</v>
      </c>
    </row>
    <row r="10" spans="1:16" s="12" customFormat="1" ht="203.25" customHeight="1" x14ac:dyDescent="0.25">
      <c r="A10" s="13" t="str">
        <f>IF(OR(B10&lt;&gt;"",J10&lt;&gt;""),"IMG01","")</f>
        <v>IMG01</v>
      </c>
      <c r="B10" s="70" t="s">
        <v>153</v>
      </c>
      <c r="C10" s="24" t="str">
        <f>IF(OR(B10&lt;&gt;"",J10&lt;&gt;""),IF($G$4="Recurso",CONCATENATE($G$4," ",$G$5),$G$4),"")</f>
        <v>Recurso M5A</v>
      </c>
      <c r="D10" s="14" t="s">
        <v>144</v>
      </c>
      <c r="E10" s="14" t="s">
        <v>146</v>
      </c>
      <c r="F10" s="14" t="str">
        <f>IF(OR(B10&lt;&gt;"",J10&lt;&gt;""),CONCATENATE($C$7,"_",$A10,IF($G$4="Cuaderno de Estudio","_small",CONCATENATE(IF(I10="","","n"),IF(LEFT($G$5,1)="F",".jpg",".png")))),"")</f>
        <v>CN_06_11_REC260 _IMG01n.png</v>
      </c>
      <c r="G10" s="14" t="s">
        <v>74</v>
      </c>
      <c r="H10" s="14" t="str">
        <f>IF(AND(I10&lt;&gt;"",I10&lt;&gt;0),IF(OR(B10&lt;&gt;"",J10&lt;&gt;""),CONCATENATE($C$7,"_",$A10,IF($G$4="Cuaderno de Estudio","_zoom",CONCATENATE("a",IF(LEFT($G$5,1)="F",".jpg",".png")))),""),"")</f>
        <v>CN_06_11_REC260 _IMG01a.png</v>
      </c>
      <c r="I10" s="14" t="str">
        <f>IF(OR(B10&lt;&gt;"",J10&lt;&gt;""),IF($G$4="Recurso",IF(LEFT($G$5,1)="M",IF(VLOOKUP($G$5,'Definición técnica de imagenes'!$A$3:$G$17,6,FALSE)=0,"",VLOOKUP($G$5,'Definición técnica de imagenes'!$A$3:$G$17,6,FALSE)),IF($G$5="F1","","")),'Definición técnica de imagenes'!$F$16),"")</f>
        <v>500 x 500 px</v>
      </c>
      <c r="J10" s="82" t="s">
        <v>152</v>
      </c>
      <c r="K10" s="80"/>
    </row>
    <row r="11" spans="1:16" s="12" customFormat="1" ht="190.5" customHeight="1" x14ac:dyDescent="0.25">
      <c r="A11" s="13" t="str">
        <f>IF(OR(B11&lt;&gt;"",J11&lt;&gt;""),CONCATENATE(LEFT(A10,3),IF(MID(A10,4,2)+1&lt;10,CONCATENATE("0",MID(A10,4,2)+1))),"")</f>
        <v>IMG02</v>
      </c>
      <c r="B11" s="79" t="s">
        <v>155</v>
      </c>
      <c r="C11" s="24" t="str">
        <f t="shared" ref="C11:C18" si="0">IF(OR(B11&lt;&gt;"",J11&lt;&gt;""),IF($G$4="Recurso",CONCATENATE($G$4," ",$G$5),$G$4),"")</f>
        <v>Recurso M5A</v>
      </c>
      <c r="D11" s="73" t="s">
        <v>144</v>
      </c>
      <c r="E11" s="14" t="s">
        <v>146</v>
      </c>
      <c r="F11" s="14" t="str">
        <f t="shared" ref="F11:F61" si="1">IF(OR(B11&lt;&gt;"",J11&lt;&gt;""),CONCATENATE($C$7,"_",$A11,IF($G$4="Cuaderno de Estudio","_small",CONCATENATE(IF(I11="","","n"),IF(LEFT($G$5,1)="F",".jpg",".png")))),"")</f>
        <v>CN_06_11_REC260 _IMG02n.png</v>
      </c>
      <c r="G11" s="14" t="s">
        <v>74</v>
      </c>
      <c r="H11" s="14" t="str">
        <f t="shared" ref="H11:H61" si="2">IF(AND(I11&lt;&gt;"",I11&lt;&gt;0),IF(OR(B11&lt;&gt;"",J11&lt;&gt;""),CONCATENATE($C$7,"_",$A11,IF($G$4="Cuaderno de Estudio","_zoom",CONCATENATE("a",IF(LEFT($G$5,1)="F",".jpg",".png")))),""),"")</f>
        <v>CN_06_11_REC260 _IMG02a.png</v>
      </c>
      <c r="I11" s="14" t="str">
        <f>IF(OR(B11&lt;&gt;"",J11&lt;&gt;""),IF($G$4="Recurso",IF(LEFT($G$5,1)="M",IF(VLOOKUP($G$5,'Definición técnica de imagenes'!$A$3:$G$17,6,FALSE)=0,"",VLOOKUP($G$5,'Definición técnica de imagenes'!$A$3:$G$17,6,FALSE)),IF($G$5="F1","","")),'Definición técnica de imagenes'!$F$16),"")</f>
        <v>500 x 500 px</v>
      </c>
      <c r="J11" s="72" t="s">
        <v>154</v>
      </c>
      <c r="K11" s="80"/>
    </row>
    <row r="12" spans="1:16" s="12" customFormat="1" ht="177" customHeight="1" x14ac:dyDescent="0.25">
      <c r="A12" s="13" t="str">
        <f t="shared" ref="A12:A18" si="3">IF(OR(B12&lt;&gt;"",J12&lt;&gt;""),CONCATENATE(LEFT(A11,3),IF(MID(A11,4,2)+1&lt;10,CONCATENATE("0",MID(A11,4,2)+1))),"")</f>
        <v>IMG03</v>
      </c>
      <c r="B12" s="83" t="s">
        <v>156</v>
      </c>
      <c r="C12" s="24" t="str">
        <f t="shared" si="0"/>
        <v>Recurso M5A</v>
      </c>
      <c r="D12" s="14" t="s">
        <v>147</v>
      </c>
      <c r="E12" s="14" t="s">
        <v>146</v>
      </c>
      <c r="F12" s="14" t="str">
        <f t="shared" si="1"/>
        <v>CN_06_11_REC260 _IMG03n.png</v>
      </c>
      <c r="G12" s="14" t="s">
        <v>74</v>
      </c>
      <c r="H12" s="14" t="str">
        <f t="shared" si="2"/>
        <v>CN_06_11_REC260 _IMG03a.png</v>
      </c>
      <c r="I12" s="14" t="str">
        <f>IF(OR(B12&lt;&gt;"",J12&lt;&gt;""),IF($G$4="Recurso",IF(LEFT($G$5,1)="M",IF(VLOOKUP($G$5,'Definición técnica de imagenes'!$A$3:$G$17,6,FALSE)=0,"",VLOOKUP($G$5,'Definición técnica de imagenes'!$A$3:$G$17,6,FALSE)),IF($G$5="F1","","")),'Definición técnica de imagenes'!$F$16),"")</f>
        <v>500 x 500 px</v>
      </c>
      <c r="J12" s="74" t="s">
        <v>157</v>
      </c>
      <c r="K12" s="80"/>
    </row>
    <row r="13" spans="1:16" s="12" customFormat="1" ht="235.5" customHeight="1" x14ac:dyDescent="0.25">
      <c r="A13" s="13" t="str">
        <f t="shared" si="3"/>
        <v>IMG04</v>
      </c>
      <c r="B13" s="84" t="s">
        <v>159</v>
      </c>
      <c r="C13" s="24" t="str">
        <f t="shared" si="0"/>
        <v>Recurso M5A</v>
      </c>
      <c r="D13" s="14" t="s">
        <v>144</v>
      </c>
      <c r="E13" s="14" t="s">
        <v>146</v>
      </c>
      <c r="F13" s="14" t="str">
        <f t="shared" si="1"/>
        <v>CN_06_11_REC260 _IMG04n.png</v>
      </c>
      <c r="G13" s="14" t="s">
        <v>74</v>
      </c>
      <c r="H13" s="14" t="str">
        <f t="shared" si="2"/>
        <v>CN_06_11_REC260 _IMG04a.png</v>
      </c>
      <c r="I13" s="14" t="str">
        <f>IF(OR(B13&lt;&gt;"",J13&lt;&gt;""),IF($G$4="Recurso",IF(LEFT($G$5,1)="M",IF(VLOOKUP($G$5,'Definición técnica de imagenes'!$A$3:$G$17,6,FALSE)=0,"",VLOOKUP($G$5,'Definición técnica de imagenes'!$A$3:$G$17,6,FALSE)),IF($G$5="F1","","")),'Definición técnica de imagenes'!$F$16),"")</f>
        <v>500 x 500 px</v>
      </c>
      <c r="J13" s="76" t="s">
        <v>158</v>
      </c>
      <c r="K13" s="80"/>
    </row>
    <row r="14" spans="1:16" s="12" customFormat="1" ht="213" customHeight="1" x14ac:dyDescent="0.25">
      <c r="A14" s="13" t="str">
        <f t="shared" si="3"/>
        <v>IMG05</v>
      </c>
      <c r="B14" s="84" t="s">
        <v>160</v>
      </c>
      <c r="C14" s="24" t="str">
        <f t="shared" si="0"/>
        <v>Recurso M5A</v>
      </c>
      <c r="D14" s="14" t="s">
        <v>144</v>
      </c>
      <c r="E14" s="14" t="s">
        <v>146</v>
      </c>
      <c r="F14" s="14" t="str">
        <f t="shared" si="1"/>
        <v>CN_06_11_REC260 _IMG05n.png</v>
      </c>
      <c r="G14" s="14" t="s">
        <v>74</v>
      </c>
      <c r="H14" s="14" t="str">
        <f t="shared" si="2"/>
        <v>CN_06_11_REC260 _IMG05a.png</v>
      </c>
      <c r="I14" s="14" t="str">
        <f>IF(OR(B14&lt;&gt;"",J14&lt;&gt;""),IF($G$4="Recurso",IF(LEFT($G$5,1)="M",IF(VLOOKUP($G$5,'Definición técnica de imagenes'!$A$3:$G$17,6,FALSE)=0,"",VLOOKUP($G$5,'Definición técnica de imagenes'!$A$3:$G$17,6,FALSE)),IF($G$5="F1","","")),'Definición técnica de imagenes'!$F$16),"")</f>
        <v>500 x 500 px</v>
      </c>
      <c r="J14" s="75" t="s">
        <v>161</v>
      </c>
      <c r="K14" s="80"/>
    </row>
    <row r="15" spans="1:16" s="12" customFormat="1" ht="210" customHeight="1" x14ac:dyDescent="0.25">
      <c r="A15" s="13" t="str">
        <f t="shared" si="3"/>
        <v>IMG06</v>
      </c>
      <c r="B15" s="84" t="s">
        <v>162</v>
      </c>
      <c r="C15" s="24" t="str">
        <f t="shared" si="0"/>
        <v>Recurso M5A</v>
      </c>
      <c r="D15" s="14" t="s">
        <v>144</v>
      </c>
      <c r="E15" s="14" t="s">
        <v>146</v>
      </c>
      <c r="F15" s="14" t="str">
        <f t="shared" si="1"/>
        <v>CN_06_11_REC260 _IMG06n.png</v>
      </c>
      <c r="G15" s="14" t="s">
        <v>74</v>
      </c>
      <c r="H15" s="14" t="str">
        <f t="shared" si="2"/>
        <v>CN_06_11_REC260 _IMG06a.png</v>
      </c>
      <c r="I15" s="14" t="str">
        <f>IF(OR(B15&lt;&gt;"",J15&lt;&gt;""),IF($G$4="Recurso",IF(LEFT($G$5,1)="M",IF(VLOOKUP($G$5,'Definición técnica de imagenes'!$A$3:$G$17,6,FALSE)=0,"",VLOOKUP($G$5,'Definición técnica de imagenes'!$A$3:$G$17,6,FALSE)),IF($G$5="F1","","")),'Definición técnica de imagenes'!$F$16),"")</f>
        <v>500 x 500 px</v>
      </c>
      <c r="J15" s="75" t="s">
        <v>163</v>
      </c>
      <c r="K15" s="80"/>
    </row>
    <row r="16" spans="1:16" s="12" customFormat="1" ht="234.75" customHeight="1" x14ac:dyDescent="0.25">
      <c r="A16" s="13" t="str">
        <f t="shared" si="3"/>
        <v>IMG07</v>
      </c>
      <c r="B16" s="84" t="s">
        <v>165</v>
      </c>
      <c r="C16" s="24" t="str">
        <f t="shared" si="0"/>
        <v>Recurso M5A</v>
      </c>
      <c r="D16" s="14" t="s">
        <v>144</v>
      </c>
      <c r="E16" s="14" t="s">
        <v>146</v>
      </c>
      <c r="F16" s="14" t="str">
        <f t="shared" si="1"/>
        <v>CN_06_11_REC260 _IMG07n.png</v>
      </c>
      <c r="G16" s="14" t="s">
        <v>74</v>
      </c>
      <c r="H16" s="14" t="str">
        <f t="shared" si="2"/>
        <v>CN_06_11_REC260 _IMG07a.png</v>
      </c>
      <c r="I16" s="14" t="str">
        <f>IF(OR(B16&lt;&gt;"",J16&lt;&gt;""),IF($G$4="Recurso",IF(LEFT($G$5,1)="M",IF(VLOOKUP($G$5,'Definición técnica de imagenes'!$A$3:$G$17,6,FALSE)=0,"",VLOOKUP($G$5,'Definición técnica de imagenes'!$A$3:$G$17,6,FALSE)),IF($G$5="F1","","")),'Definición técnica de imagenes'!$F$16),"")</f>
        <v>500 x 500 px</v>
      </c>
      <c r="J16" s="77" t="s">
        <v>164</v>
      </c>
      <c r="K16" s="80"/>
    </row>
    <row r="17" spans="1:11" s="12" customFormat="1" ht="200.25" customHeight="1" x14ac:dyDescent="0.25">
      <c r="A17" s="13" t="str">
        <f t="shared" si="3"/>
        <v>IMG08</v>
      </c>
      <c r="B17" s="84" t="s">
        <v>167</v>
      </c>
      <c r="C17" s="24" t="str">
        <f t="shared" si="0"/>
        <v>Recurso M5A</v>
      </c>
      <c r="D17" s="14" t="s">
        <v>144</v>
      </c>
      <c r="E17" s="14" t="s">
        <v>146</v>
      </c>
      <c r="F17" s="14" t="str">
        <f t="shared" si="1"/>
        <v>CN_06_11_REC260 _IMG08n.png</v>
      </c>
      <c r="G17" s="14" t="s">
        <v>74</v>
      </c>
      <c r="H17" s="14" t="str">
        <f t="shared" si="2"/>
        <v>CN_06_11_REC260 _IMG08a.png</v>
      </c>
      <c r="I17" s="14" t="str">
        <f>IF(OR(B17&lt;&gt;"",J17&lt;&gt;""),IF($G$4="Recurso",IF(LEFT($G$5,1)="M",IF(VLOOKUP($G$5,'Definición técnica de imagenes'!$A$3:$G$17,6,FALSE)=0,"",VLOOKUP($G$5,'Definición técnica de imagenes'!$A$3:$G$17,6,FALSE)),IF($G$5="F1","","")),'Definición técnica de imagenes'!$F$16),"")</f>
        <v>500 x 500 px</v>
      </c>
      <c r="J17" s="75" t="s">
        <v>166</v>
      </c>
      <c r="K17" s="80"/>
    </row>
    <row r="18" spans="1:11" s="12" customFormat="1" ht="204.75" customHeight="1" x14ac:dyDescent="0.25">
      <c r="A18" s="13" t="str">
        <f t="shared" si="3"/>
        <v>IMG09</v>
      </c>
      <c r="B18" s="84" t="s">
        <v>168</v>
      </c>
      <c r="C18" s="24" t="str">
        <f t="shared" si="0"/>
        <v>Recurso M5A</v>
      </c>
      <c r="D18" s="14" t="s">
        <v>144</v>
      </c>
      <c r="E18" s="14" t="s">
        <v>146</v>
      </c>
      <c r="F18" s="14" t="str">
        <f t="shared" si="1"/>
        <v>CN_06_11_REC260 _IMG09n.png</v>
      </c>
      <c r="G18" s="14" t="s">
        <v>74</v>
      </c>
      <c r="H18" s="14" t="str">
        <f t="shared" si="2"/>
        <v>CN_06_11_REC260 _IMG09a.png</v>
      </c>
      <c r="I18" s="14" t="str">
        <f>IF(OR(B18&lt;&gt;"",J18&lt;&gt;""),IF($G$4="Recurso",IF(LEFT($G$5,1)="M",IF(VLOOKUP($G$5,'Definición técnica de imagenes'!$A$3:$G$17,6,FALSE)=0,"",VLOOKUP($G$5,'Definición técnica de imagenes'!$A$3:$G$17,6,FALSE)),IF($G$5="F1","","")),'Definición técnica de imagenes'!$F$16),"")</f>
        <v>500 x 500 px</v>
      </c>
      <c r="J18" s="78" t="s">
        <v>169</v>
      </c>
      <c r="K18" s="80"/>
    </row>
    <row r="19" spans="1:11" s="12" customFormat="1" ht="229.5" customHeight="1" x14ac:dyDescent="0.25">
      <c r="A19" s="71" t="s">
        <v>148</v>
      </c>
      <c r="B19" s="84" t="s">
        <v>170</v>
      </c>
      <c r="C19" s="24" t="str">
        <f>IF(OR(B19&lt;&gt;"",J19&lt;&gt;""),IF($G$4="Recurso",CONCATENATE($G$4," ",$G$5),$G$4),"")</f>
        <v>Recurso M5A</v>
      </c>
      <c r="D19" s="14" t="s">
        <v>147</v>
      </c>
      <c r="E19" s="14" t="s">
        <v>145</v>
      </c>
      <c r="F19" s="14" t="str">
        <f>IF(OR(B19&lt;&gt;"",J19&lt;&gt;""),CONCATENATE($C$7,"_",$A19,IF($G$4="Cuaderno de Estudio","_small",CONCATENATE(IF(I19="","","n"),IF(LEFT($G$5,1)="F",".jpg",".png")))),"")</f>
        <v>CN_06_11_REC260 _IMG10n.png</v>
      </c>
      <c r="G19" s="14" t="s">
        <v>74</v>
      </c>
      <c r="H19" s="14" t="str">
        <f>IF(AND(I19&lt;&gt;"",I19&lt;&gt;0),IF(OR(B19&lt;&gt;"",J19&lt;&gt;""),CONCATENATE($C$7,"_",$A19,IF($G$4="Cuaderno de Estudio","_zoom",CONCATENATE("a",IF(LEFT($G$5,1)="F",".jpg",".png")))),""),"")</f>
        <v>CN_06_11_REC260 _IMG10a.png</v>
      </c>
      <c r="I19" s="14" t="str">
        <f>IF(OR(B19&lt;&gt;"",J19&lt;&gt;""),IF($G$4="Recurso",IF(LEFT($G$5,1)="M",IF(VLOOKUP($G$5,'Definición técnica de imagenes'!$A$3:$G$17,6,FALSE)=0,"",VLOOKUP($G$5,'Definición técnica de imagenes'!$A$3:$G$17,6,FALSE)),IF($G$5="F1","","")),'Definición técnica de imagenes'!$F$16),"")</f>
        <v>500 x 500 px</v>
      </c>
      <c r="J19" s="75" t="s">
        <v>171</v>
      </c>
      <c r="K19" s="80"/>
    </row>
    <row r="20" spans="1:11" s="12" customFormat="1" x14ac:dyDescent="0.25">
      <c r="A20" s="13"/>
      <c r="B20" s="25"/>
      <c r="C20" s="25"/>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19"/>
    </row>
    <row r="21" spans="1:11" s="12" customFormat="1" x14ac:dyDescent="0.25">
      <c r="A21" s="13"/>
      <c r="B21" s="25"/>
      <c r="C21" s="25"/>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9"/>
      <c r="K21" s="19"/>
    </row>
    <row r="22" spans="1:11" s="12" customFormat="1" x14ac:dyDescent="0.25">
      <c r="A22" s="13"/>
      <c r="B22" s="24"/>
      <c r="C22" s="24"/>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6"/>
      <c r="C23" s="26"/>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4"/>
      <c r="C24" s="24"/>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20"/>
      <c r="K24" s="15"/>
    </row>
    <row r="25" spans="1:11" s="12" customFormat="1" x14ac:dyDescent="0.25">
      <c r="A25" s="13"/>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21"/>
      <c r="K25" s="15"/>
    </row>
    <row r="26" spans="1:11" s="12" customFormat="1" x14ac:dyDescent="0.25">
      <c r="A26" s="13"/>
      <c r="B26" s="24"/>
      <c r="C26" s="24"/>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24"/>
      <c r="C27" s="24"/>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24"/>
      <c r="C28" s="24"/>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24"/>
      <c r="C29" s="24"/>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24"/>
      <c r="C30" s="24"/>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24"/>
      <c r="C31" s="24"/>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24"/>
      <c r="C32" s="24"/>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24"/>
      <c r="C33" s="24"/>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24"/>
      <c r="C34" s="24"/>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24"/>
      <c r="C35" s="24"/>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4"/>
      <c r="C37" s="24"/>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4"/>
      <c r="C38" s="24"/>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24"/>
      <c r="C39" s="24"/>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4"/>
      <c r="C40" s="24"/>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4"/>
      <c r="C41" s="24"/>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4"/>
      <c r="C42" s="24"/>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4"/>
      <c r="C43" s="24"/>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4"/>
      <c r="C44" s="24"/>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4"/>
      <c r="C45" s="24"/>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4"/>
      <c r="C46" s="24"/>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4"/>
      <c r="C47" s="24"/>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4"/>
      <c r="C48" s="24"/>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ref="F62:F95" si="4">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5">IF(AND(I62&lt;&gt;"",I62&lt;&gt;0),IF(OR(B62&lt;&gt;"",J62&lt;&gt;""),CONCATENATE($C$7,"_",$A62,IF($G$4="Cuaderno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8" sqref="D18:F18"/>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101" t="s">
        <v>38</v>
      </c>
      <c r="B1" s="102"/>
      <c r="C1" s="102"/>
      <c r="D1" s="102"/>
      <c r="E1" s="102"/>
      <c r="F1" s="103"/>
    </row>
    <row r="2" spans="1:11" x14ac:dyDescent="0.25">
      <c r="A2" s="36" t="s">
        <v>41</v>
      </c>
      <c r="B2" s="37"/>
      <c r="C2" s="104" t="s">
        <v>13</v>
      </c>
      <c r="D2" s="105"/>
      <c r="E2" s="106"/>
      <c r="F2" s="38"/>
    </row>
    <row r="3" spans="1:11" ht="63" x14ac:dyDescent="0.25">
      <c r="A3" s="39" t="s">
        <v>42</v>
      </c>
      <c r="B3" s="37"/>
      <c r="C3" s="110" t="s">
        <v>14</v>
      </c>
      <c r="D3" s="111"/>
      <c r="E3" s="112"/>
      <c r="F3" s="38"/>
      <c r="H3" s="29" t="s">
        <v>18</v>
      </c>
      <c r="I3" s="29" t="s">
        <v>19</v>
      </c>
      <c r="J3" s="29" t="s">
        <v>20</v>
      </c>
      <c r="K3" s="29" t="s">
        <v>51</v>
      </c>
    </row>
    <row r="4" spans="1:11" ht="31.5" x14ac:dyDescent="0.25">
      <c r="A4" s="36" t="s">
        <v>43</v>
      </c>
      <c r="B4" s="37"/>
      <c r="C4" s="32" t="s">
        <v>15</v>
      </c>
      <c r="D4" s="31" t="s">
        <v>16</v>
      </c>
      <c r="E4" s="35" t="s">
        <v>17</v>
      </c>
      <c r="F4" s="38"/>
      <c r="H4" s="29" t="s">
        <v>21</v>
      </c>
      <c r="I4" s="29" t="s">
        <v>25</v>
      </c>
      <c r="J4" s="29">
        <v>1</v>
      </c>
      <c r="K4" s="29">
        <v>1</v>
      </c>
    </row>
    <row r="5" spans="1:11" ht="79.5" thickBot="1" x14ac:dyDescent="0.3">
      <c r="A5" s="39" t="s">
        <v>44</v>
      </c>
      <c r="B5" s="37"/>
      <c r="C5" s="34" t="s">
        <v>35</v>
      </c>
      <c r="D5" s="113" t="str">
        <f>CONCATENATE(H21,"_",I21,"_",J21,"_CO")</f>
        <v>CN_06_11_CO</v>
      </c>
      <c r="E5" s="114"/>
      <c r="F5" s="38"/>
      <c r="H5" s="29" t="s">
        <v>22</v>
      </c>
      <c r="I5" s="29" t="s">
        <v>26</v>
      </c>
      <c r="J5" s="29">
        <v>2</v>
      </c>
      <c r="K5" s="29">
        <v>2</v>
      </c>
    </row>
    <row r="6" spans="1:11" ht="32.25" thickBot="1" x14ac:dyDescent="0.3">
      <c r="A6" s="36" t="s">
        <v>10</v>
      </c>
      <c r="B6" s="37"/>
      <c r="C6" s="37"/>
      <c r="D6" s="37"/>
      <c r="E6" s="37"/>
      <c r="F6" s="38"/>
      <c r="H6" s="29" t="s">
        <v>23</v>
      </c>
      <c r="I6" s="29" t="s">
        <v>27</v>
      </c>
      <c r="J6" s="29">
        <v>3</v>
      </c>
      <c r="K6" s="29">
        <v>3</v>
      </c>
    </row>
    <row r="7" spans="1:11" ht="48" thickBot="1" x14ac:dyDescent="0.3">
      <c r="A7" s="39" t="s">
        <v>11</v>
      </c>
      <c r="B7" s="37"/>
      <c r="C7" s="68" t="s">
        <v>126</v>
      </c>
      <c r="D7" s="99" t="str">
        <f>CONCATENATE("SolicitudGrafica_",D5,".xls")</f>
        <v>SolicitudGrafica_CN_06_11_CO.xls</v>
      </c>
      <c r="E7" s="99"/>
      <c r="F7" s="100"/>
      <c r="H7" s="29" t="s">
        <v>24</v>
      </c>
      <c r="I7" s="29" t="s">
        <v>28</v>
      </c>
      <c r="J7" s="29">
        <v>4</v>
      </c>
      <c r="K7" s="29">
        <v>4</v>
      </c>
    </row>
    <row r="8" spans="1:11" ht="47.25" x14ac:dyDescent="0.25">
      <c r="A8" s="39" t="s">
        <v>52</v>
      </c>
      <c r="B8" s="37"/>
      <c r="C8" s="37"/>
      <c r="D8" s="37"/>
      <c r="E8" s="37"/>
      <c r="F8" s="38"/>
      <c r="I8" s="29" t="s">
        <v>29</v>
      </c>
      <c r="J8" s="29">
        <v>5</v>
      </c>
      <c r="K8" s="29">
        <v>5</v>
      </c>
    </row>
    <row r="9" spans="1:11" ht="47.25" x14ac:dyDescent="0.25">
      <c r="A9" s="39" t="s">
        <v>12</v>
      </c>
      <c r="B9" s="37"/>
      <c r="C9" s="37"/>
      <c r="D9" s="37"/>
      <c r="E9" s="37"/>
      <c r="F9" s="38"/>
      <c r="I9" s="29" t="s">
        <v>30</v>
      </c>
      <c r="J9" s="29">
        <v>6</v>
      </c>
      <c r="K9" s="29">
        <v>6</v>
      </c>
    </row>
    <row r="10" spans="1:11" ht="32.25" thickBot="1" x14ac:dyDescent="0.3">
      <c r="A10" s="40" t="s">
        <v>36</v>
      </c>
      <c r="B10" s="41"/>
      <c r="C10" s="41"/>
      <c r="D10" s="41"/>
      <c r="E10" s="41"/>
      <c r="F10" s="42"/>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101" t="s">
        <v>40</v>
      </c>
      <c r="B13" s="102"/>
      <c r="C13" s="102"/>
      <c r="D13" s="102"/>
      <c r="E13" s="102"/>
      <c r="F13" s="103"/>
      <c r="I13" s="29" t="s">
        <v>33</v>
      </c>
      <c r="J13" s="29">
        <v>10</v>
      </c>
      <c r="K13" s="29">
        <v>10</v>
      </c>
    </row>
    <row r="14" spans="1:11" ht="16.5" thickBot="1" x14ac:dyDescent="0.3">
      <c r="A14" s="39"/>
      <c r="B14" s="37"/>
      <c r="C14" s="37"/>
      <c r="D14" s="37"/>
      <c r="E14" s="37"/>
      <c r="F14" s="38"/>
      <c r="I14" s="29" t="s">
        <v>34</v>
      </c>
      <c r="J14" s="29">
        <v>11</v>
      </c>
      <c r="K14" s="29">
        <v>11</v>
      </c>
    </row>
    <row r="15" spans="1:11" x14ac:dyDescent="0.25">
      <c r="A15" s="36" t="s">
        <v>45</v>
      </c>
      <c r="B15" s="37"/>
      <c r="C15" s="104" t="s">
        <v>48</v>
      </c>
      <c r="D15" s="105"/>
      <c r="E15" s="105"/>
      <c r="F15" s="106"/>
      <c r="J15" s="29">
        <v>12</v>
      </c>
      <c r="K15" s="29">
        <v>12</v>
      </c>
    </row>
    <row r="16" spans="1:11" ht="67.150000000000006" customHeight="1" x14ac:dyDescent="0.25">
      <c r="A16" s="39" t="s">
        <v>46</v>
      </c>
      <c r="B16" s="37"/>
      <c r="C16" s="32" t="s">
        <v>15</v>
      </c>
      <c r="D16" s="31" t="s">
        <v>16</v>
      </c>
      <c r="E16" s="31" t="s">
        <v>17</v>
      </c>
      <c r="F16" s="33" t="s">
        <v>49</v>
      </c>
      <c r="J16" s="29">
        <v>13</v>
      </c>
      <c r="K16" s="29">
        <v>13</v>
      </c>
    </row>
    <row r="17" spans="1:11" ht="32.1" customHeight="1" thickBot="1" x14ac:dyDescent="0.3">
      <c r="A17" s="36" t="s">
        <v>43</v>
      </c>
      <c r="B17" s="37"/>
      <c r="C17" s="34" t="s">
        <v>35</v>
      </c>
      <c r="D17" s="107" t="str">
        <f>CONCATENATE(H21,"_",I21,"_",J21,"_",K45)</f>
        <v>CN_06_11_REC10</v>
      </c>
      <c r="E17" s="108"/>
      <c r="F17" s="109"/>
      <c r="J17" s="29">
        <v>14</v>
      </c>
      <c r="K17" s="29">
        <v>14</v>
      </c>
    </row>
    <row r="18" spans="1:11" ht="79.5" thickBot="1" x14ac:dyDescent="0.3">
      <c r="A18" s="39" t="s">
        <v>47</v>
      </c>
      <c r="B18" s="37"/>
      <c r="C18" s="68" t="s">
        <v>127</v>
      </c>
      <c r="D18" s="99" t="str">
        <f>CONCATENATE("SolicitudGrafica_",D17,".xls")</f>
        <v>SolicitudGrafica_CN_06_11_REC10.xls</v>
      </c>
      <c r="E18" s="99"/>
      <c r="F18" s="100"/>
      <c r="J18" s="29">
        <v>15</v>
      </c>
      <c r="K18" s="29">
        <v>15</v>
      </c>
    </row>
    <row r="19" spans="1:11" x14ac:dyDescent="0.25">
      <c r="A19" s="36" t="s">
        <v>10</v>
      </c>
      <c r="B19" s="37"/>
      <c r="C19" s="37"/>
      <c r="D19" s="37"/>
      <c r="E19" s="37"/>
      <c r="F19" s="38"/>
      <c r="H19" s="29">
        <v>3</v>
      </c>
      <c r="J19" s="29">
        <v>16</v>
      </c>
      <c r="K19" s="29">
        <v>16</v>
      </c>
    </row>
    <row r="20" spans="1:11" ht="63.75" thickBot="1" x14ac:dyDescent="0.3">
      <c r="A20" s="40" t="s">
        <v>50</v>
      </c>
      <c r="B20" s="41"/>
      <c r="C20" s="41"/>
      <c r="D20" s="41"/>
      <c r="E20" s="41"/>
      <c r="F20" s="42"/>
      <c r="H20" s="29">
        <v>2</v>
      </c>
      <c r="I20" s="29">
        <v>4</v>
      </c>
      <c r="J20" s="29">
        <v>11</v>
      </c>
      <c r="K20" s="29">
        <v>17</v>
      </c>
    </row>
    <row r="21" spans="1:11" x14ac:dyDescent="0.25">
      <c r="H21" s="29" t="str">
        <f>IF(INDEX(H4:H7,H20)=H4,"MA",IF(INDEX(H4:H7,H20)=H5,"CN",IF(INDEX(H4:H7,H20)=H6,"CS",IF(INDEX(H4:H7,H20)=H7,"LE"))))</f>
        <v>CN</v>
      </c>
      <c r="I21" s="29" t="str">
        <f>CONCATENATE(IF((I20+2)&lt;10,"0",""),I20+2)</f>
        <v>06</v>
      </c>
      <c r="J21" s="29" t="str">
        <f>CONCATENATE(IF(J20&lt;10,"0",""),J20)</f>
        <v>11</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E4" sqref="E4"/>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15" t="s">
        <v>55</v>
      </c>
      <c r="B1" s="115" t="s">
        <v>62</v>
      </c>
      <c r="C1" s="115" t="s">
        <v>63</v>
      </c>
      <c r="D1" s="115" t="s">
        <v>5</v>
      </c>
      <c r="E1" s="115" t="s">
        <v>64</v>
      </c>
      <c r="F1" s="115" t="s">
        <v>65</v>
      </c>
      <c r="G1" s="115" t="s">
        <v>66</v>
      </c>
      <c r="H1" s="116" t="s">
        <v>67</v>
      </c>
      <c r="I1" s="116"/>
      <c r="J1" s="116"/>
    </row>
    <row r="2" spans="1:11" x14ac:dyDescent="0.25">
      <c r="A2" s="115"/>
      <c r="B2" s="115"/>
      <c r="C2" s="115"/>
      <c r="D2" s="115"/>
      <c r="E2" s="115"/>
      <c r="F2" s="115"/>
      <c r="G2" s="115"/>
      <c r="H2" s="47" t="s">
        <v>64</v>
      </c>
      <c r="I2" s="47" t="s">
        <v>65</v>
      </c>
      <c r="J2" s="47" t="s">
        <v>66</v>
      </c>
    </row>
    <row r="3" spans="1:11" s="49" customFormat="1" x14ac:dyDescent="0.25">
      <c r="A3" s="48" t="s">
        <v>68</v>
      </c>
      <c r="B3" s="48" t="s">
        <v>69</v>
      </c>
      <c r="C3" s="48" t="s">
        <v>70</v>
      </c>
      <c r="D3" s="48" t="s">
        <v>71</v>
      </c>
      <c r="E3" s="48" t="s">
        <v>72</v>
      </c>
      <c r="F3" s="48"/>
      <c r="G3" s="48"/>
      <c r="H3" s="48" t="s">
        <v>129</v>
      </c>
      <c r="I3" s="48"/>
      <c r="J3" s="48"/>
    </row>
    <row r="4" spans="1:11" s="49" customFormat="1" x14ac:dyDescent="0.25">
      <c r="A4" s="50" t="s">
        <v>56</v>
      </c>
      <c r="B4" s="50" t="s">
        <v>73</v>
      </c>
      <c r="C4" s="50" t="s">
        <v>70</v>
      </c>
      <c r="D4" s="50" t="s">
        <v>71</v>
      </c>
      <c r="E4" s="50" t="s">
        <v>74</v>
      </c>
      <c r="F4" s="50" t="s">
        <v>75</v>
      </c>
      <c r="G4" s="50"/>
      <c r="H4" s="50" t="s">
        <v>130</v>
      </c>
      <c r="I4" s="50" t="s">
        <v>132</v>
      </c>
      <c r="J4" s="50"/>
    </row>
    <row r="5" spans="1:11" s="49" customFormat="1" x14ac:dyDescent="0.25">
      <c r="A5" s="51" t="s">
        <v>76</v>
      </c>
      <c r="B5" s="50" t="s">
        <v>77</v>
      </c>
      <c r="C5" s="50" t="s">
        <v>70</v>
      </c>
      <c r="D5" s="50" t="s">
        <v>71</v>
      </c>
      <c r="E5" s="50" t="s">
        <v>74</v>
      </c>
      <c r="F5" s="50" t="s">
        <v>75</v>
      </c>
      <c r="G5" s="52"/>
      <c r="H5" s="50" t="s">
        <v>130</v>
      </c>
      <c r="I5" s="50" t="s">
        <v>132</v>
      </c>
      <c r="J5" s="52"/>
    </row>
    <row r="6" spans="1:11" s="49" customFormat="1" x14ac:dyDescent="0.25">
      <c r="A6" s="50" t="s">
        <v>57</v>
      </c>
      <c r="B6" s="50" t="s">
        <v>78</v>
      </c>
      <c r="C6" s="50" t="s">
        <v>70</v>
      </c>
      <c r="D6" s="50" t="s">
        <v>71</v>
      </c>
      <c r="E6" s="50" t="s">
        <v>74</v>
      </c>
      <c r="F6" s="50" t="s">
        <v>75</v>
      </c>
      <c r="G6" s="50" t="s">
        <v>72</v>
      </c>
      <c r="H6" s="50" t="s">
        <v>130</v>
      </c>
      <c r="I6" s="50" t="s">
        <v>132</v>
      </c>
      <c r="J6" s="50" t="s">
        <v>133</v>
      </c>
    </row>
    <row r="7" spans="1:11" s="49" customFormat="1" ht="25.5" x14ac:dyDescent="0.25">
      <c r="A7" s="50" t="s">
        <v>79</v>
      </c>
      <c r="B7" s="50" t="s">
        <v>80</v>
      </c>
      <c r="C7" s="50" t="s">
        <v>70</v>
      </c>
      <c r="D7" s="50" t="s">
        <v>71</v>
      </c>
      <c r="E7" s="50" t="s">
        <v>74</v>
      </c>
      <c r="F7" s="50" t="s">
        <v>75</v>
      </c>
      <c r="G7" s="50"/>
      <c r="H7" s="50" t="s">
        <v>130</v>
      </c>
      <c r="I7" s="50" t="s">
        <v>132</v>
      </c>
      <c r="J7" s="50"/>
    </row>
    <row r="8" spans="1:11" s="49" customFormat="1" ht="25.5" x14ac:dyDescent="0.25">
      <c r="A8" s="50" t="s">
        <v>81</v>
      </c>
      <c r="B8" s="50" t="s">
        <v>82</v>
      </c>
      <c r="C8" s="50" t="s">
        <v>70</v>
      </c>
      <c r="D8" s="50" t="s">
        <v>71</v>
      </c>
      <c r="E8" s="50" t="s">
        <v>74</v>
      </c>
      <c r="F8" s="50" t="s">
        <v>75</v>
      </c>
      <c r="G8" s="50"/>
      <c r="H8" s="50" t="s">
        <v>130</v>
      </c>
      <c r="I8" s="50" t="s">
        <v>132</v>
      </c>
      <c r="J8" s="50"/>
    </row>
    <row r="9" spans="1:11" s="49" customFormat="1" x14ac:dyDescent="0.25">
      <c r="A9" s="50" t="s">
        <v>83</v>
      </c>
      <c r="B9" s="50" t="s">
        <v>84</v>
      </c>
      <c r="C9" s="50" t="s">
        <v>70</v>
      </c>
      <c r="D9" s="50" t="s">
        <v>71</v>
      </c>
      <c r="E9" s="50" t="s">
        <v>74</v>
      </c>
      <c r="F9" s="50" t="s">
        <v>75</v>
      </c>
      <c r="G9" s="50"/>
      <c r="H9" s="50" t="s">
        <v>130</v>
      </c>
      <c r="I9" s="50" t="s">
        <v>132</v>
      </c>
      <c r="J9" s="50"/>
    </row>
    <row r="10" spans="1:11" s="49" customFormat="1" x14ac:dyDescent="0.25">
      <c r="A10" s="50" t="s">
        <v>85</v>
      </c>
      <c r="B10" s="50" t="s">
        <v>86</v>
      </c>
      <c r="C10" s="50" t="s">
        <v>70</v>
      </c>
      <c r="D10" s="50" t="s">
        <v>71</v>
      </c>
      <c r="E10" s="50" t="s">
        <v>87</v>
      </c>
      <c r="F10" s="50"/>
      <c r="G10" s="50"/>
      <c r="H10" s="50" t="s">
        <v>129</v>
      </c>
      <c r="I10" s="50" t="s">
        <v>132</v>
      </c>
      <c r="J10" s="50"/>
    </row>
    <row r="11" spans="1:11" s="49" customFormat="1" ht="25.5" x14ac:dyDescent="0.25">
      <c r="A11" s="50" t="s">
        <v>88</v>
      </c>
      <c r="B11" s="50" t="s">
        <v>89</v>
      </c>
      <c r="C11" s="50" t="s">
        <v>70</v>
      </c>
      <c r="D11" s="50" t="s">
        <v>71</v>
      </c>
      <c r="E11" s="50" t="s">
        <v>74</v>
      </c>
      <c r="F11" s="50" t="s">
        <v>75</v>
      </c>
      <c r="G11" s="50"/>
      <c r="H11" s="50" t="s">
        <v>130</v>
      </c>
      <c r="I11" s="50" t="s">
        <v>132</v>
      </c>
      <c r="J11" s="50"/>
    </row>
    <row r="12" spans="1:11" s="49" customFormat="1" x14ac:dyDescent="0.25">
      <c r="A12" s="50" t="s">
        <v>90</v>
      </c>
      <c r="B12" s="50" t="s">
        <v>91</v>
      </c>
      <c r="C12" s="50" t="s">
        <v>70</v>
      </c>
      <c r="D12" s="50" t="s">
        <v>71</v>
      </c>
      <c r="E12" s="50" t="s">
        <v>74</v>
      </c>
      <c r="F12" s="50" t="s">
        <v>75</v>
      </c>
      <c r="G12" s="50"/>
      <c r="H12" s="50" t="s">
        <v>130</v>
      </c>
      <c r="I12" s="50" t="s">
        <v>132</v>
      </c>
      <c r="J12" s="50"/>
    </row>
    <row r="13" spans="1:11" ht="63" x14ac:dyDescent="0.25">
      <c r="A13" s="53" t="s">
        <v>92</v>
      </c>
      <c r="B13" s="53" t="s">
        <v>93</v>
      </c>
      <c r="C13" s="50" t="s">
        <v>70</v>
      </c>
      <c r="D13" s="54" t="s">
        <v>94</v>
      </c>
      <c r="E13" s="54"/>
      <c r="F13" s="55" t="s">
        <v>124</v>
      </c>
      <c r="G13" s="53"/>
      <c r="H13" s="50"/>
      <c r="I13" s="50" t="s">
        <v>129</v>
      </c>
      <c r="J13" s="53"/>
      <c r="K13" s="29" t="s">
        <v>95</v>
      </c>
    </row>
    <row r="14" spans="1:11" x14ac:dyDescent="0.25">
      <c r="A14" s="53" t="s">
        <v>96</v>
      </c>
      <c r="B14" s="53" t="s">
        <v>97</v>
      </c>
      <c r="C14" s="50" t="s">
        <v>70</v>
      </c>
      <c r="D14" s="54" t="s">
        <v>71</v>
      </c>
      <c r="E14" s="54"/>
      <c r="F14" s="55" t="s">
        <v>125</v>
      </c>
      <c r="G14" s="53"/>
      <c r="H14" s="50"/>
      <c r="I14" s="50" t="s">
        <v>129</v>
      </c>
      <c r="J14" s="53"/>
    </row>
    <row r="15" spans="1:11" ht="31.5" x14ac:dyDescent="0.25">
      <c r="A15" s="53" t="s">
        <v>98</v>
      </c>
      <c r="B15" s="53" t="s">
        <v>99</v>
      </c>
      <c r="C15" s="50" t="s">
        <v>100</v>
      </c>
      <c r="D15" s="53" t="s">
        <v>94</v>
      </c>
      <c r="E15" s="53" t="s">
        <v>123</v>
      </c>
      <c r="F15" s="53"/>
      <c r="G15" s="53"/>
      <c r="H15" s="50" t="s">
        <v>129</v>
      </c>
      <c r="I15" s="53"/>
      <c r="J15" s="53"/>
      <c r="K15" s="29" t="s">
        <v>101</v>
      </c>
    </row>
    <row r="16" spans="1:11" ht="94.5" x14ac:dyDescent="0.25">
      <c r="A16" s="55" t="s">
        <v>102</v>
      </c>
      <c r="B16" s="55"/>
      <c r="C16" s="51" t="s">
        <v>100</v>
      </c>
      <c r="D16" s="55" t="s">
        <v>103</v>
      </c>
      <c r="E16" s="54" t="s">
        <v>121</v>
      </c>
      <c r="F16" s="54" t="s">
        <v>122</v>
      </c>
      <c r="G16" s="54"/>
      <c r="H16" s="55" t="s">
        <v>131</v>
      </c>
      <c r="I16" s="55" t="s">
        <v>134</v>
      </c>
      <c r="J16" s="54"/>
      <c r="K16" s="56" t="s">
        <v>104</v>
      </c>
    </row>
    <row r="17" spans="1:11" ht="25.5" x14ac:dyDescent="0.25">
      <c r="A17" s="50" t="s">
        <v>105</v>
      </c>
      <c r="B17" s="50"/>
      <c r="C17" s="50" t="s">
        <v>70</v>
      </c>
      <c r="D17" s="50" t="s">
        <v>71</v>
      </c>
      <c r="E17" s="50" t="s">
        <v>106</v>
      </c>
      <c r="F17" s="50" t="s">
        <v>107</v>
      </c>
      <c r="G17" s="50"/>
      <c r="H17" s="57" t="s">
        <v>108</v>
      </c>
      <c r="I17" s="57" t="s">
        <v>109</v>
      </c>
      <c r="J17" s="50"/>
      <c r="K17" s="58" t="s">
        <v>110</v>
      </c>
    </row>
    <row r="20" spans="1:11" x14ac:dyDescent="0.25">
      <c r="A20" s="59" t="s">
        <v>111</v>
      </c>
    </row>
    <row r="21" spans="1:11" x14ac:dyDescent="0.25">
      <c r="A21" s="60" t="s">
        <v>112</v>
      </c>
      <c r="B21" s="61" t="s">
        <v>135</v>
      </c>
      <c r="C21" s="62" t="s">
        <v>22</v>
      </c>
      <c r="D21" s="61"/>
      <c r="E21" s="61"/>
    </row>
    <row r="22" spans="1:11" x14ac:dyDescent="0.25">
      <c r="A22" s="63" t="s">
        <v>113</v>
      </c>
      <c r="B22" s="69" t="s">
        <v>136</v>
      </c>
      <c r="C22" s="65" t="s">
        <v>137</v>
      </c>
      <c r="D22" s="64"/>
      <c r="E22" s="64"/>
    </row>
    <row r="23" spans="1:11" x14ac:dyDescent="0.25">
      <c r="A23" s="63" t="s">
        <v>114</v>
      </c>
      <c r="B23" s="69" t="s">
        <v>138</v>
      </c>
      <c r="C23" s="65" t="s">
        <v>139</v>
      </c>
      <c r="D23" s="64"/>
      <c r="E23" s="64"/>
    </row>
    <row r="24" spans="1:11" ht="31.5" x14ac:dyDescent="0.25">
      <c r="A24" s="63" t="s">
        <v>115</v>
      </c>
      <c r="B24" s="64" t="s">
        <v>140</v>
      </c>
      <c r="C24" s="65" t="s">
        <v>143</v>
      </c>
      <c r="D24" s="64"/>
      <c r="E24" s="64"/>
    </row>
    <row r="25" spans="1:11" x14ac:dyDescent="0.25">
      <c r="A25" s="63" t="s">
        <v>116</v>
      </c>
      <c r="B25" s="64" t="s">
        <v>141</v>
      </c>
      <c r="C25" s="65" t="s">
        <v>142</v>
      </c>
      <c r="D25" s="64"/>
      <c r="E25" s="64"/>
    </row>
    <row r="26" spans="1:11" ht="63" x14ac:dyDescent="0.25">
      <c r="A26" s="63" t="s">
        <v>117</v>
      </c>
      <c r="B26" s="64" t="s">
        <v>118</v>
      </c>
      <c r="C26" s="65" t="s">
        <v>119</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ASISTENTE ALEJO</cp:lastModifiedBy>
  <dcterms:created xsi:type="dcterms:W3CDTF">2014-07-01T23:43:25Z</dcterms:created>
  <dcterms:modified xsi:type="dcterms:W3CDTF">2015-03-11T23:11:29Z</dcterms:modified>
</cp:coreProperties>
</file>