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LyzMarcela\Desktop\Edición Planeta\CN_10_15_CO\RECURSOS\"/>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19200" windowHeight="895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F32" i="1"/>
  <c r="G32" i="1" s="1"/>
  <c r="H32" i="1"/>
  <c r="F31" i="1"/>
  <c r="G31" i="1" s="1"/>
  <c r="H31" i="1"/>
  <c r="F30" i="1"/>
  <c r="G30" i="1" s="1"/>
  <c r="H30" i="1"/>
  <c r="F29" i="1"/>
  <c r="G29" i="1" s="1"/>
  <c r="H29" i="1"/>
  <c r="F28" i="1"/>
  <c r="G28" i="1" s="1"/>
  <c r="H28" i="1"/>
  <c r="F27" i="1"/>
  <c r="G27" i="1" s="1"/>
  <c r="H27" i="1"/>
  <c r="F26" i="1"/>
  <c r="G26" i="1" s="1"/>
  <c r="H26" i="1"/>
  <c r="F25" i="1"/>
  <c r="G25" i="1" s="1"/>
  <c r="H25" i="1"/>
  <c r="F24" i="1"/>
  <c r="G24" i="1" s="1"/>
  <c r="H24" i="1"/>
  <c r="F23" i="1"/>
  <c r="G23" i="1" s="1"/>
  <c r="H23" i="1"/>
  <c r="F22" i="1"/>
  <c r="G22" i="1" s="1"/>
  <c r="H22" i="1"/>
  <c r="F21" i="1"/>
  <c r="G21" i="1" s="1"/>
  <c r="H21" i="1"/>
  <c r="F20" i="1"/>
  <c r="G20" i="1" s="1"/>
  <c r="H20" i="1"/>
  <c r="K45" i="2"/>
  <c r="J21" i="2"/>
  <c r="I21" i="2"/>
  <c r="D5" i="2" s="1"/>
  <c r="D7" i="2" s="1"/>
  <c r="H21" i="2"/>
  <c r="D17" i="2" s="1"/>
  <c r="D18" i="2" s="1"/>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I10" i="1"/>
  <c r="C10" i="1"/>
  <c r="A10" i="1"/>
  <c r="A11" i="1" s="1"/>
  <c r="M8" i="1"/>
  <c r="M7" i="1"/>
  <c r="M6" i="1"/>
  <c r="M5" i="1"/>
  <c r="F5" i="1"/>
  <c r="M4" i="1"/>
  <c r="M3" i="1"/>
  <c r="M2" i="1"/>
  <c r="M1" i="1"/>
  <c r="E9" i="1" s="1"/>
  <c r="A12" i="1" l="1"/>
  <c r="H11" i="1"/>
  <c r="F11" i="1"/>
  <c r="G11" i="1" s="1"/>
  <c r="H10" i="1"/>
  <c r="A13" i="1"/>
  <c r="F10" i="1"/>
  <c r="G10" i="1" s="1"/>
  <c r="F13" i="1" l="1"/>
  <c r="G13" i="1" s="1"/>
  <c r="H13" i="1"/>
  <c r="F12" i="1"/>
  <c r="G12" i="1" s="1"/>
  <c r="H12" i="1"/>
  <c r="A14" i="1"/>
  <c r="F14" i="1" l="1"/>
  <c r="G14" i="1" s="1"/>
  <c r="H14" i="1"/>
  <c r="A15" i="1"/>
  <c r="F15" i="1" l="1"/>
  <c r="G15" i="1" s="1"/>
  <c r="H15" i="1"/>
  <c r="A16" i="1"/>
  <c r="F16" i="1" l="1"/>
  <c r="G16" i="1" s="1"/>
  <c r="H16" i="1"/>
  <c r="A17" i="1"/>
  <c r="F17" i="1" l="1"/>
  <c r="G17" i="1" s="1"/>
  <c r="H17" i="1"/>
  <c r="A18" i="1"/>
  <c r="F18" i="1" l="1"/>
  <c r="G18" i="1" s="1"/>
  <c r="H18" i="1"/>
  <c r="A19" i="1"/>
  <c r="F19" i="1" l="1"/>
  <c r="G19" i="1" s="1"/>
  <c r="H19" i="1"/>
  <c r="A20" i="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<sst xmlns="http://schemas.openxmlformats.org/spreadsheetml/2006/main" count="384" uniqueCount="195">
  <si>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</si>
  <si>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</si>
  <si>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</si>
  <si>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</si>
  <si>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</si>
  <si>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</si>
  <si>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</si>
  <si>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</si>
  <si>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</si>
  <si>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</si>
  <si>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</si>
  <si>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</si>
  <si>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</si>
  <si>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</si>
  <si>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</si>
  <si>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</si>
  <si>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</si>
  <si>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</si>
  <si>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</si>
  <si>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</si>
  <si>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</si>
  <si>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</si>
  <si>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</si>
  <si>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</si>
  <si>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</si>
  <si>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</si>
  <si>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</si>
  <si>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</si>
  <si>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</si>
  <si>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</si>
  <si>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</si>
  <si>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</si>
  <si>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</si>
  <si>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</si>
  <si>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</si>
  <si>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</si>
  <si>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</si>
  <si>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</si>
  <si>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</si>
  <si>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</si>
  <si>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</si>
  <si>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</si>
  <si>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</si>
  <si>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</si>
  <si>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</si>
  <si>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</si>
  <si>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</si>
  <si>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</si>
  <si>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</si>
  <si>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</si>
  <si>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</si>
  <si>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</si>
  <si>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</si>
  <si>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</si>
  <si>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</si>
  <si>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</si>
  <si>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</si>
  <si>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</si>
  <si>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</si>
  <si>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</si>
  <si>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</si>
  <si>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</si>
  <si>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</si>
  <si>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</si>
  <si>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</si>
  <si>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</si>
  <si>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</si>
  <si>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</si>
  <si>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</si>
  <si>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</si>
  <si>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</si>
  <si>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</si>
  <si>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</si>
  <si>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</si>
  <si>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</si>
  <si>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</si>
  <si>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</si>
  <si>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</si>
  <si>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</si>
  <si>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</si>
  <si>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</si>
  <si>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</si>
  <si>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</si>
  <si>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</si>
  <si>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</si>
  <si>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</si>
  <si>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</si>
  <si>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</si>
  <si>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</si>
  <si>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</si>
  <si>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</si>
  <si>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</si>
  <si>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</si>
  <si>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</si>
  <si>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</si>
  <si>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</si>
  <si>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</si>
  <si>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</si>
  <si>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</si>
  <si>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</si>
  <si>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</si>
  <si>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</si>
  <si>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</si>
  <si>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</si>
  <si>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</si>
  <si>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</si>
  <si>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</si>
  <si>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</si>
  <si>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</si>
  <si>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</si>
  <si>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</si>
  <si>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</si>
  <si>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</si>
  <si>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</si>
  <si>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</si>
  <si>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</si>
  <si>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</si>
  <si>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</si>
  <si>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</si>
  <si>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</si>
  <si>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</si>
  <si>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</si>
  <si>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</si>
  <si>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</si>
  <si>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</si>
  <si>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</si>
  <si>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</si>
  <si>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</si>
  <si>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</si>
  <si>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</si>
  <si>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</si>
  <si>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</si>
  <si>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</si>
  <si>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</si>
  <si>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</si>
  <si>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</si>
  <si>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</si>
  <si>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</si>
  <si>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</si>
  <si>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</si>
  <si>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</si>
  <si>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</si>
  <si>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</si>
  <si>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</si>
  <si>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</si>
  <si>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</si>
  <si>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</si>
  <si>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</si>
  <si>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</si>
  <si>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</si>
  <si>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</si>
  <si>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</si>
  <si>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</si>
  <si>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</si>
  <si>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</si>
  <si>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</si>
  <si>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</si>
  <si>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</si>
  <si>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</si>
  <si>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</si>
  <si>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</si>
  <si>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</si>
  <si>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</si>
  <si>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</si>
  <si>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</si>
  <si>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</si>
  <si>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</si>
  <si>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</si>
  <si>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</si>
  <si>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</si>
  <si>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</si>
  <si>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</si>
  <si>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</si>
  <si>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</si>
  <si>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</si>
  <si>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</si>
  <si>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</si>
  <si>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</si>
  <si>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</si>
  <si>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</si>
  <si>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</si>
  <si>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</si>
  <si>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</si>
  <si>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</si>
  <si>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</si>
  <si>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</si>
  <si>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</si>
  <si>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Lyz Marcela Bernal</t>
  </si>
  <si>
    <t>Las disoluciones</t>
  </si>
  <si>
    <t>CN_10_15_REC120</t>
  </si>
  <si>
    <t>Ver descripción y observaciones</t>
  </si>
  <si>
    <t>Ilustración</t>
  </si>
  <si>
    <t>Realizar ilustración igual a la guía imagen guía. Se deja balones para que ilustren similar y tengan en cuenta el tamaño según volumen. El líquido es transparente</t>
  </si>
  <si>
    <t>Realizar ilustración igual a la guía imagen guía. Se deja balones para que ilustren similar y tengan en cuenta el tamaño según volumen. El color del líquido debe ser el siguiente: Balón 1 (izq a der) azul, 2 azul más claro q 1, 3 azul más claro q 2</t>
  </si>
  <si>
    <t>Realizar ilustración igual a la guía imagen guía. Se deja balones para que ilustren similar y tengan en cuenta el tamaño según volumen. El color del líquido debe ser el siguiente: Balón 1 (izq a der) magenta, 2 magenta más claro q 1, 3 magenta más claro q 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</si>
</sst>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9">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230188</xdr:colOff>
      <xdr:row>9</xdr:row>
      <xdr:rowOff>39687</xdr:rowOff>
    </xdr:from>
    <xdr:to>
      <xdr:col>9</xdr:col>
      <xdr:colOff>2488349</xdr:colOff>
      <xdr:row>9</xdr:row>
      <xdr:rowOff>1409207</xdr:rowOff>
    </xdr:to>
    <xdr:pic>
      <xdr:nvPicPr>
        <xdr:cNvPr id="14" name="Imagen 13"/>
        <xdr:cNvPicPr>
          <a:picLocks noChangeAspect="1"/>
        </xdr:cNvPicPr>
      </xdr:nvPicPr>
      <xdr:blipFill>
        <a:blip xmlns:r="http://schemas.openxmlformats.org/officeDocument/2006/relationships" r:embed="rId1"/>
        <a:stretch>
          <a:fillRect/>
        </a:stretch>
      </xdr:blipFill>
      <xdr:spPr>
        <a:xfrm>
          <a:off x="13946188" y="2159000"/>
          <a:ext cx="2258161" cy="1369520"/>
        </a:xfrm>
        <a:prstGeom prst="rect">
          <a:avLst/>
        </a:prstGeom>
      </xdr:spPr>
    </xdr:pic>
    <xdr:clientData/>
  </xdr:twoCellAnchor>
  <xdr:twoCellAnchor editAs="oneCell">
    <xdr:from>
      <xdr:col>9</xdr:col>
      <xdr:colOff>492125</xdr:colOff>
      <xdr:row>10</xdr:row>
      <xdr:rowOff>159587</xdr:rowOff>
    </xdr:from>
    <xdr:to>
      <xdr:col>9</xdr:col>
      <xdr:colOff>1663817</xdr:colOff>
      <xdr:row>10</xdr:row>
      <xdr:rowOff>1050298</xdr:rowOff>
    </xdr:to>
    <xdr:pic>
      <xdr:nvPicPr>
        <xdr:cNvPr id="15" name="Imagen 14"/>
        <xdr:cNvPicPr>
          <a:picLocks noChangeAspect="1"/>
        </xdr:cNvPicPr>
      </xdr:nvPicPr>
      <xdr:blipFill>
        <a:blip xmlns:r="http://schemas.openxmlformats.org/officeDocument/2006/relationships" r:embed="rId2"/>
        <a:stretch>
          <a:fillRect/>
        </a:stretch>
      </xdr:blipFill>
      <xdr:spPr>
        <a:xfrm>
          <a:off x="14208125" y="3763212"/>
          <a:ext cx="1171692" cy="890711"/>
        </a:xfrm>
        <a:prstGeom prst="rect">
          <a:avLst/>
        </a:prstGeom>
      </xdr:spPr>
    </xdr:pic>
    <xdr:clientData/>
  </xdr:twoCellAnchor>
  <xdr:twoCellAnchor editAs="oneCell">
    <xdr:from>
      <xdr:col>9</xdr:col>
      <xdr:colOff>158750</xdr:colOff>
      <xdr:row>11</xdr:row>
      <xdr:rowOff>63500</xdr:rowOff>
    </xdr:from>
    <xdr:to>
      <xdr:col>9</xdr:col>
      <xdr:colOff>2325352</xdr:colOff>
      <xdr:row>11</xdr:row>
      <xdr:rowOff>1004648</xdr:rowOff>
    </xdr:to>
    <xdr:pic>
      <xdr:nvPicPr>
        <xdr:cNvPr id="16" name="Imagen 15"/>
        <xdr:cNvPicPr>
          <a:picLocks noChangeAspect="1"/>
        </xdr:cNvPicPr>
      </xdr:nvPicPr>
      <xdr:blipFill>
        <a:blip xmlns:r="http://schemas.openxmlformats.org/officeDocument/2006/relationships" r:embed="rId3"/>
        <a:stretch>
          <a:fillRect/>
        </a:stretch>
      </xdr:blipFill>
      <xdr:spPr>
        <a:xfrm>
          <a:off x="13874750" y="4945063"/>
          <a:ext cx="2166602" cy="941148"/>
        </a:xfrm>
        <a:prstGeom prst="rect">
          <a:avLst/>
        </a:prstGeom>
      </xdr:spPr>
    </xdr:pic>
    <xdr:clientData/>
  </xdr:twoCellAnchor>
  <xdr:twoCellAnchor editAs="oneCell">
    <xdr:from>
      <xdr:col>9</xdr:col>
      <xdr:colOff>206375</xdr:colOff>
      <xdr:row>12</xdr:row>
      <xdr:rowOff>0</xdr:rowOff>
    </xdr:from>
    <xdr:to>
      <xdr:col>9</xdr:col>
      <xdr:colOff>2314074</xdr:colOff>
      <xdr:row>12</xdr:row>
      <xdr:rowOff>1182575</xdr:rowOff>
    </xdr:to>
    <xdr:pic>
      <xdr:nvPicPr>
        <xdr:cNvPr id="17" name="Imagen 16"/>
        <xdr:cNvPicPr>
          <a:picLocks noChangeAspect="1"/>
        </xdr:cNvPicPr>
      </xdr:nvPicPr>
      <xdr:blipFill>
        <a:blip xmlns:r="http://schemas.openxmlformats.org/officeDocument/2006/relationships" r:embed="rId4"/>
        <a:stretch>
          <a:fillRect/>
        </a:stretch>
      </xdr:blipFill>
      <xdr:spPr>
        <a:xfrm>
          <a:off x="13922375" y="6127750"/>
          <a:ext cx="2107699" cy="1182575"/>
        </a:xfrm>
        <a:prstGeom prst="rect">
          <a:avLst/>
        </a:prstGeom>
      </xdr:spPr>
    </xdr:pic>
    <xdr:clientData/>
  </xdr:twoCellAnchor>
  <xdr:twoCellAnchor editAs="oneCell">
    <xdr:from>
      <xdr:col>9</xdr:col>
      <xdr:colOff>541363</xdr:colOff>
      <xdr:row>13</xdr:row>
      <xdr:rowOff>269875</xdr:rowOff>
    </xdr:from>
    <xdr:to>
      <xdr:col>9</xdr:col>
      <xdr:colOff>2007091</xdr:colOff>
      <xdr:row>13</xdr:row>
      <xdr:rowOff>1095765</xdr:rowOff>
    </xdr:to>
    <xdr:pic>
      <xdr:nvPicPr>
        <xdr:cNvPr id="18" name="Imagen 17"/>
        <xdr:cNvPicPr>
          <a:picLocks noChangeAspect="1"/>
        </xdr:cNvPicPr>
      </xdr:nvPicPr>
      <xdr:blipFill>
        <a:blip xmlns:r="http://schemas.openxmlformats.org/officeDocument/2006/relationships" r:embed="rId5"/>
        <a:stretch>
          <a:fillRect/>
        </a:stretch>
      </xdr:blipFill>
      <xdr:spPr>
        <a:xfrm>
          <a:off x="14257363" y="7762875"/>
          <a:ext cx="1465728" cy="825890"/>
        </a:xfrm>
        <a:prstGeom prst="rect">
          <a:avLst/>
        </a:prstGeom>
      </xdr:spPr>
    </xdr:pic>
    <xdr:clientData/>
  </xdr:twoCellAnchor>
  <xdr:twoCellAnchor editAs="oneCell">
    <xdr:from>
      <xdr:col>10</xdr:col>
      <xdr:colOff>555944</xdr:colOff>
      <xdr:row>9</xdr:row>
      <xdr:rowOff>198437</xdr:rowOff>
    </xdr:from>
    <xdr:to>
      <xdr:col>10</xdr:col>
      <xdr:colOff>835316</xdr:colOff>
      <xdr:row>9</xdr:row>
      <xdr:rowOff>506568</xdr:rowOff>
    </xdr:to>
    <xdr:pic>
      <xdr:nvPicPr>
        <xdr:cNvPr id="7" name="Picture 2" descr="https://www.tplaboratorioquimico.com/wp-content/uploads/2014/12/matraz_aforado_o_matraz_de_aforo_tp_laboratorio_quimico-272x30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931007" y="2317750"/>
          <a:ext cx="279372" cy="308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174625</xdr:colOff>
      <xdr:row>10</xdr:row>
      <xdr:rowOff>39687</xdr:rowOff>
    </xdr:from>
    <xdr:to>
      <xdr:col>10</xdr:col>
      <xdr:colOff>453997</xdr:colOff>
      <xdr:row>10</xdr:row>
      <xdr:rowOff>347818</xdr:rowOff>
    </xdr:to>
    <xdr:pic>
      <xdr:nvPicPr>
        <xdr:cNvPr id="8" name="Picture 2" descr="https://www.tplaboratorioquimico.com/wp-content/uploads/2014/12/matraz_aforado_o_matraz_de_aforo_tp_laboratorio_quimico-272x30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549688" y="3643312"/>
          <a:ext cx="279372" cy="308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174625</xdr:colOff>
      <xdr:row>11</xdr:row>
      <xdr:rowOff>39687</xdr:rowOff>
    </xdr:from>
    <xdr:ext cx="279372" cy="308131"/>
    <xdr:pic>
      <xdr:nvPicPr>
        <xdr:cNvPr id="10" name="Picture 2" descr="https://www.tplaboratorioquimico.com/wp-content/uploads/2014/12/matraz_aforado_o_matraz_de_aforo_tp_laboratorio_quimico-272x30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549688" y="3643312"/>
          <a:ext cx="279372" cy="3081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174625</xdr:colOff>
      <xdr:row>12</xdr:row>
      <xdr:rowOff>39687</xdr:rowOff>
    </xdr:from>
    <xdr:ext cx="279372" cy="308131"/>
    <xdr:pic>
      <xdr:nvPicPr>
        <xdr:cNvPr id="11" name="Picture 2" descr="https://www.tplaboratorioquimico.com/wp-content/uploads/2014/12/matraz_aforado_o_matraz_de_aforo_tp_laboratorio_quimico-272x30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549688" y="3643312"/>
          <a:ext cx="279372" cy="3081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174625</xdr:colOff>
      <xdr:row>13</xdr:row>
      <xdr:rowOff>39687</xdr:rowOff>
    </xdr:from>
    <xdr:ext cx="279372" cy="308131"/>
    <xdr:pic>
      <xdr:nvPicPr>
        <xdr:cNvPr id="12" name="Picture 2" descr="https://www.tplaboratorioquimico.com/wp-content/uploads/2014/12/matraz_aforado_o_matraz_de_aforo_tp_laboratorio_quimico-272x30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536458" y="6199187"/>
          <a:ext cx="279372" cy="3081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08"/>
  <sheetViews>
    <sheetView showGridLines="0" tabSelected="1" topLeftCell="H1" zoomScale="90" zoomScaleNormal="90" zoomScalePageLayoutView="140" workbookViewId="0">
      <pane ySplit="9" topLeftCell="A14" activePane="bottomLeft" state="frozen"/>
      <selection pane="bottomLeft" activeCell="K14" sqref="K14"/>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29.625" style="15" customWidth="1"/>
    <col min="12" max="12" width="20.375" style="2" hidden="1" customWidth="1"/>
    <col min="13" max="13" width="14.5" style="2" hidden="1" customWidth="1"/>
    <col min="14" max="15" width="10.8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Ubicación de la imagen en el recurso M5A</v>
      </c>
    </row>
    <row r="2" spans="1:16" ht="15.75" x14ac:dyDescent="0.25">
      <c r="A2" s="1"/>
      <c r="B2" s="3" t="s">
        <v>121</v>
      </c>
      <c r="C2" s="85" t="s">
        <v>22</v>
      </c>
      <c r="D2" s="86"/>
      <c r="F2" s="78" t="s">
        <v>0</v>
      </c>
      <c r="G2" s="79"/>
      <c r="H2" s="58"/>
      <c r="I2" s="58"/>
      <c r="J2" s="14"/>
      <c r="L2" s="2" t="s">
        <v>153</v>
      </c>
      <c r="M2" s="2" t="str">
        <f ca="1">IF($N2&lt;COUNTIF('Definición técnica de imagenes'!$A$3:$A$102,$G$5),OFFSET('Definición técnica de imagenes'!$A$1,MATCH($G$5,'Definición técnica de imagenes'!$A$1:$A$104,0)-1+$N2,1,1,1),"")</f>
        <v>Contenido</v>
      </c>
      <c r="N2" s="2">
        <v>0</v>
      </c>
      <c r="O2" s="2" t="str">
        <f>'Definición técnica de imagenes'!A3</f>
        <v>M3A</v>
      </c>
    </row>
    <row r="3" spans="1:16" ht="15.75" x14ac:dyDescent="0.25">
      <c r="A3" s="1"/>
      <c r="B3" s="4" t="s">
        <v>8</v>
      </c>
      <c r="C3" s="87">
        <v>10</v>
      </c>
      <c r="D3" s="88"/>
      <c r="F3" s="80"/>
      <c r="G3" s="81"/>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7" t="s">
        <v>188</v>
      </c>
      <c r="D4" s="88"/>
      <c r="E4" s="5"/>
      <c r="F4" s="37" t="s">
        <v>55</v>
      </c>
      <c r="G4" s="61" t="s">
        <v>56</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9" t="s">
        <v>187</v>
      </c>
      <c r="D5" s="90"/>
      <c r="E5" s="5"/>
      <c r="F5" s="37" t="str">
        <f>IF(G4="Recurso","Motor del recurso","")</f>
        <v>Motor del recurso</v>
      </c>
      <c r="G5" s="61" t="s">
        <v>57</v>
      </c>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4"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2" t="s">
        <v>62</v>
      </c>
      <c r="G8" s="83"/>
      <c r="H8" s="83"/>
      <c r="I8" s="84"/>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Ubicación de la imagen en el recurso M5A</v>
      </c>
      <c r="F9" s="57" t="s">
        <v>61</v>
      </c>
      <c r="G9" s="57" t="s">
        <v>59</v>
      </c>
      <c r="H9" s="57" t="s">
        <v>60</v>
      </c>
      <c r="I9" s="57" t="s">
        <v>114</v>
      </c>
      <c r="J9" s="18" t="s">
        <v>6</v>
      </c>
      <c r="K9" s="19" t="s">
        <v>7</v>
      </c>
      <c r="O9" s="2" t="str">
        <f>'Definición técnica de imagenes'!A11</f>
        <v>M10B</v>
      </c>
    </row>
    <row r="10" spans="1:16" s="11" customFormat="1" ht="117" customHeight="1" x14ac:dyDescent="0.25">
      <c r="A10" s="12" t="str">
        <f>IF(OR(B10&lt;&gt;"",J10&lt;&gt;""),"IMG01","")</f>
        <v>IMG01</v>
      </c>
      <c r="B10" s="62" t="s">
        <v>190</v>
      </c>
      <c r="C10" s="20" t="str">
        <f t="shared" ref="C10:C41" si="0">IF(OR(B10&lt;&gt;"",J10&lt;&gt;""),IF($G$4="Recurso",CONCATENATE($G$4," ",$G$5),$G$4),"")</f>
        <v>Recurso M5A</v>
      </c>
      <c r="D10" s="63" t="s">
        <v>191</v>
      </c>
      <c r="E10" s="63" t="s">
        <v>155</v>
      </c>
      <c r="F10" s="13" t="str">
        <f t="shared" ref="F10" ca="1" si="1">IF(OR(B10&lt;&gt;"",J10&lt;&gt;""),CONCATENATE($C$7,"_",$A10,IF($G$4="Cuaderno de Estudio","_small",CONCATENATE(IF(I10="","","n"),IF(LEFT($G$5,1)="F",".jpg",".png")))),"")</f>
        <v>CN_10_15_REC120_IMG01n.png</v>
      </c>
      <c r="G10" s="13" t="str">
        <f ca="1">IF($F10&lt;&gt;"",IF($G$4="Recurso",VLOOKUP($E10,OFFSET('Definición técnica de imagenes'!$A$1,MATCH($G$5,'Definición técnica de imagenes'!$A$1:$A$104,0)-1,1,COUNTIF('Definición técnica de imagenes'!$A$3:$A$102,$G$5),5),5,FALSE),'Definición técnica de imagenes'!$F$16),"")</f>
        <v>286 x 286 px</v>
      </c>
      <c r="H10" s="13" t="str">
        <f t="shared" ref="H10" ca="1" si="2">IF(AND(I10&lt;&gt;"",I10&lt;&gt;0),IF(OR(B10&lt;&gt;"",J10&lt;&gt;""),CONCATENATE($C$7,"_",$A10,IF($G$4="Cuaderno de Estudio","_zoom",CONCATENATE("a",IF(LEFT($G$5,1)="F",".jpg",".png")))),""),"")</f>
        <v>CN_10_15_REC120_IMG01a.png</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500 x 500 px</v>
      </c>
      <c r="J10" s="63"/>
      <c r="K10" s="64" t="s">
        <v>192</v>
      </c>
      <c r="O10" s="2" t="str">
        <f>'Definición técnica de imagenes'!A12</f>
        <v>M12D</v>
      </c>
    </row>
    <row r="11" spans="1:16" s="11" customFormat="1" ht="100.5" customHeight="1" x14ac:dyDescent="0.25">
      <c r="A11" s="12" t="str">
        <f t="shared" ref="A11:A18" si="3">IF(OR(B11&lt;&gt;"",J11&lt;&gt;""),CONCATENATE(LEFT(A10,3),IF(MID(A10,4,2)+1&lt;10,CONCATENATE("0",MID(A10,4,2)+1))),"")</f>
        <v>IMG02</v>
      </c>
      <c r="B11" s="62" t="s">
        <v>190</v>
      </c>
      <c r="C11" s="20" t="str">
        <f t="shared" si="0"/>
        <v>Recurso M5A</v>
      </c>
      <c r="D11" s="63" t="s">
        <v>191</v>
      </c>
      <c r="E11" s="63" t="s">
        <v>155</v>
      </c>
      <c r="F11" s="13" t="str">
        <f t="shared" ref="F11:F74" ca="1" si="4">IF(OR(B11&lt;&gt;"",J11&lt;&gt;""),CONCATENATE($C$7,"_",$A11,IF($G$4="Cuaderno de Estudio","_small",CONCATENATE(IF(I11="","","n"),IF(LEFT($G$5,1)="F",".jpg",".png")))),"")</f>
        <v>CN_10_15_REC120_IMG02n.png</v>
      </c>
      <c r="G11" s="13" t="str">
        <f ca="1">IF($F11&lt;&gt;"",IF($G$4="Recurso",VLOOKUP($E11,OFFSET('Definición técnica de imagenes'!$A$1,MATCH($G$5,'Definición técnica de imagenes'!$A$1:$A$104,0)-1,1,COUNTIF('Definición técnica de imagenes'!$A$3:$A$102,$G$5),5),5,FALSE),'Definición técnica de imagenes'!$F$16),"")</f>
        <v>286 x 286 px</v>
      </c>
      <c r="H11" s="13" t="str">
        <f t="shared" ref="H11:H74" ca="1" si="5">IF(AND(I11&lt;&gt;"",I11&lt;&gt;0),IF(OR(B11&lt;&gt;"",J11&lt;&gt;""),CONCATENATE($C$7,"_",$A11,IF($G$4="Cuaderno de Estudio","_zoom",CONCATENATE("a",IF(LEFT($G$5,1)="F",".jpg",".png")))),""),"")</f>
        <v>CN_10_15_REC120_IMG02a.png</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500 x 500 px</v>
      </c>
      <c r="J11" s="64"/>
      <c r="K11" s="64" t="s">
        <v>192</v>
      </c>
      <c r="O11" s="2" t="str">
        <f>'Definición técnica de imagenes'!A13</f>
        <v>M101</v>
      </c>
    </row>
    <row r="12" spans="1:16" s="11" customFormat="1" ht="98.25" customHeight="1" x14ac:dyDescent="0.25">
      <c r="A12" s="12" t="str">
        <f t="shared" si="3"/>
        <v>IMG03</v>
      </c>
      <c r="B12" s="62" t="s">
        <v>190</v>
      </c>
      <c r="C12" s="20" t="str">
        <f t="shared" si="0"/>
        <v>Recurso M5A</v>
      </c>
      <c r="D12" s="63" t="s">
        <v>191</v>
      </c>
      <c r="E12" s="63" t="s">
        <v>155</v>
      </c>
      <c r="F12" s="13" t="str">
        <f t="shared" ca="1" si="4"/>
        <v>CN_10_15_REC120_IMG03n.png</v>
      </c>
      <c r="G12" s="13" t="str">
        <f ca="1">IF($F12&lt;&gt;"",IF($G$4="Recurso",VLOOKUP($E12,OFFSET('Definición técnica de imagenes'!$A$1,MATCH($G$5,'Definición técnica de imagenes'!$A$1:$A$104,0)-1,1,COUNTIF('Definición técnica de imagenes'!$A$3:$A$102,$G$5),5),5,FALSE),'Definición técnica de imagenes'!$F$16),"")</f>
        <v>286 x 286 px</v>
      </c>
      <c r="H12" s="13" t="str">
        <f t="shared" ca="1" si="5"/>
        <v>CN_10_15_REC120_IMG03a.png</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500 x 500 px</v>
      </c>
      <c r="J12" s="64"/>
      <c r="K12" s="64" t="s">
        <v>192</v>
      </c>
      <c r="O12" s="2" t="str">
        <f>'Definición técnica de imagenes'!A18</f>
        <v>Diaporama F1</v>
      </c>
    </row>
    <row r="13" spans="1:16" s="11" customFormat="1" ht="183" customHeight="1" x14ac:dyDescent="0.25">
      <c r="A13" s="12" t="str">
        <f t="shared" si="3"/>
        <v>IMG04</v>
      </c>
      <c r="B13" s="62" t="s">
        <v>190</v>
      </c>
      <c r="C13" s="20" t="str">
        <f t="shared" si="0"/>
        <v>Recurso M5A</v>
      </c>
      <c r="D13" s="63" t="s">
        <v>191</v>
      </c>
      <c r="E13" s="63" t="s">
        <v>155</v>
      </c>
      <c r="F13" s="13" t="str">
        <f t="shared" ca="1" si="4"/>
        <v>CN_10_15_REC120_IMG04n.png</v>
      </c>
      <c r="G13" s="13" t="str">
        <f ca="1">IF($F13&lt;&gt;"",IF($G$4="Recurso",VLOOKUP($E13,OFFSET('Definición técnica de imagenes'!$A$1,MATCH($G$5,'Definición técnica de imagenes'!$A$1:$A$104,0)-1,1,COUNTIF('Definición técnica de imagenes'!$A$3:$A$102,$G$5),5),5,FALSE),'Definición técnica de imagenes'!$F$16),"")</f>
        <v>286 x 286 px</v>
      </c>
      <c r="H13" s="13" t="str">
        <f t="shared" ca="1" si="5"/>
        <v>CN_10_15_REC120_IMG04a.png</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500 x 500 px</v>
      </c>
      <c r="J13" s="64"/>
      <c r="K13" s="64" t="s">
        <v>193</v>
      </c>
      <c r="O13" s="2" t="str">
        <f>'Definición técnica de imagenes'!A19</f>
        <v>F4</v>
      </c>
    </row>
    <row r="14" spans="1:16" s="11" customFormat="1" ht="193.5" customHeight="1" x14ac:dyDescent="0.25">
      <c r="A14" s="12" t="str">
        <f t="shared" si="3"/>
        <v>IMG05</v>
      </c>
      <c r="B14" s="62" t="s">
        <v>190</v>
      </c>
      <c r="C14" s="20" t="str">
        <f t="shared" si="0"/>
        <v>Recurso M5A</v>
      </c>
      <c r="D14" s="63" t="s">
        <v>191</v>
      </c>
      <c r="E14" s="63" t="s">
        <v>155</v>
      </c>
      <c r="F14" s="13" t="str">
        <f t="shared" ca="1" si="4"/>
        <v>CN_10_15_REC120_IMG05n.png</v>
      </c>
      <c r="G14" s="13" t="str">
        <f ca="1">IF($F14&lt;&gt;"",IF($G$4="Recurso",VLOOKUP($E14,OFFSET('Definición técnica de imagenes'!$A$1,MATCH($G$5,'Definición técnica de imagenes'!$A$1:$A$104,0)-1,1,COUNTIF('Definición técnica de imagenes'!$A$3:$A$102,$G$5),5),5,FALSE),'Definición técnica de imagenes'!$F$16),"")</f>
        <v>286 x 286 px</v>
      </c>
      <c r="H14" s="13" t="str">
        <f t="shared" ca="1" si="5"/>
        <v>CN_10_15_REC120_IMG05a.png</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500 x 500 px</v>
      </c>
      <c r="J14" s="64"/>
      <c r="K14" s="64" t="s">
        <v>194</v>
      </c>
      <c r="O14" s="2" t="str">
        <f>'Definición técnica de imagenes'!A22</f>
        <v>F6</v>
      </c>
    </row>
    <row r="15" spans="1:16" s="11" customFormat="1" ht="98.25" customHeight="1" x14ac:dyDescent="0.25">
      <c r="A15" s="12" t="str">
        <f t="shared" si="3"/>
        <v/>
      </c>
      <c r="B15" s="62"/>
      <c r="C15" s="20" t="str">
        <f t="shared" si="0"/>
        <v/>
      </c>
      <c r="D15" s="63"/>
      <c r="E15" s="63"/>
      <c r="F15" s="13" t="str">
        <f t="shared" si="4"/>
        <v/>
      </c>
      <c r="G15" s="13" t="str">
        <f ca="1">IF($F15&lt;&gt;"",IF($G$4="Recurso",VLOOKUP($E15,OFFSET('Definición técnica de imagenes'!$A$1,MATCH($G$5,'Definición técnica de imagenes'!$A$1:$A$104,0)-1,1,COUNTIF('Definición técnica de imagenes'!$A$3:$A$102,$G$5),5),5,FALSE),'Definición técnica de imagenes'!$F$16),"")</f>
        <v/>
      </c>
      <c r="H15" s="13" t="str">
        <f t="shared" ca="1" si="5"/>
        <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
      </c>
      <c r="J15" s="66"/>
      <c r="K15" s="66"/>
      <c r="O15" s="2" t="str">
        <f>'Definición técnica de imagenes'!A24</f>
        <v>F6B</v>
      </c>
    </row>
    <row r="16" spans="1:16" s="11" customFormat="1" ht="92.25" customHeight="1" x14ac:dyDescent="0.3">
      <c r="A16" s="12" t="str">
        <f t="shared" si="3"/>
        <v/>
      </c>
      <c r="B16" s="62"/>
      <c r="C16" s="20" t="str">
        <f t="shared" si="0"/>
        <v/>
      </c>
      <c r="D16" s="63"/>
      <c r="E16" s="63"/>
      <c r="F16" s="13" t="str">
        <f t="shared" si="4"/>
        <v/>
      </c>
      <c r="G16" s="13" t="str">
        <f ca="1">IF($F16&lt;&gt;"",IF($G$4="Recurso",VLOOKUP($E16,OFFSET('Definición técnica de imagenes'!$A$1,MATCH($G$5,'Definición técnica de imagenes'!$A$1:$A$104,0)-1,1,COUNTIF('Definición técnica de imagenes'!$A$3:$A$102,$G$5),5),5,FALSE),'Definición técnica de imagenes'!$F$16),"")</f>
        <v/>
      </c>
      <c r="H16" s="13" t="str">
        <f t="shared" ca="1" si="5"/>
        <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
      </c>
      <c r="J16" s="67"/>
      <c r="K16" s="68"/>
      <c r="O16" s="2" t="str">
        <f>'Definición técnica de imagenes'!A25</f>
        <v>F7</v>
      </c>
    </row>
    <row r="17" spans="1:15" s="11" customFormat="1" ht="108" customHeight="1" x14ac:dyDescent="0.25">
      <c r="A17" s="12" t="str">
        <f t="shared" si="3"/>
        <v/>
      </c>
      <c r="B17" s="62"/>
      <c r="C17" s="20" t="str">
        <f t="shared" si="0"/>
        <v/>
      </c>
      <c r="D17" s="63"/>
      <c r="E17" s="63"/>
      <c r="F17" s="13" t="str">
        <f t="shared" si="4"/>
        <v/>
      </c>
      <c r="G17" s="13" t="str">
        <f ca="1">IF($F17&lt;&gt;"",IF($G$4="Recurso",VLOOKUP($E17,OFFSET('Definición técnica de imagenes'!$A$1,MATCH($G$5,'Definición técnica de imagenes'!$A$1:$A$104,0)-1,1,COUNTIF('Definición técnica de imagenes'!$A$3:$A$102,$G$5),5),5,FALSE),'Definición técnica de imagenes'!$F$16),"")</f>
        <v/>
      </c>
      <c r="H17" s="13" t="str">
        <f t="shared" ca="1" si="5"/>
        <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
      </c>
      <c r="J17" s="66"/>
      <c r="K17" s="66"/>
      <c r="O17" s="2" t="str">
        <f>'Definición técnica de imagenes'!A27</f>
        <v>F7B</v>
      </c>
    </row>
    <row r="18" spans="1:15" s="11" customFormat="1" ht="98.25" customHeight="1" x14ac:dyDescent="0.25">
      <c r="A18" s="12" t="str">
        <f t="shared" si="3"/>
        <v/>
      </c>
      <c r="B18" s="62"/>
      <c r="C18" s="20" t="str">
        <f t="shared" si="0"/>
        <v/>
      </c>
      <c r="D18" s="63"/>
      <c r="E18" s="63"/>
      <c r="F18" s="13" t="str">
        <f t="shared" si="4"/>
        <v/>
      </c>
      <c r="G18" s="13" t="str">
        <f ca="1">IF($F18&lt;&gt;"",IF($G$4="Recurso",VLOOKUP($E18,OFFSET('Definición técnica de imagenes'!$A$1,MATCH($G$5,'Definición técnica de imagenes'!$A$1:$A$104,0)-1,1,COUNTIF('Definición técnica de imagenes'!$A$3:$A$102,$G$5),5),5,FALSE),'Definición técnica de imagenes'!$F$16),"")</f>
        <v/>
      </c>
      <c r="H18" s="13" t="str">
        <f t="shared" ca="1" si="5"/>
        <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
      </c>
      <c r="J18" s="66"/>
      <c r="K18" s="66"/>
      <c r="O18" s="2" t="str">
        <f>'Definición técnica de imagenes'!A30</f>
        <v>F8</v>
      </c>
    </row>
    <row r="19" spans="1:15" s="11" customFormat="1" ht="102.75" customHeight="1" x14ac:dyDescent="0.3">
      <c r="A19" s="12" t="str">
        <f t="shared" ref="A19:A50" si="6">IF(OR(B19&lt;&gt;"",J19&lt;&gt;""),CONCATENATE(LEFT(A18,3),IF(MID(A18,4,2)+1&lt;10,CONCATENATE("0",MID(A18,4,2)+1),MID(A18,4,2)+1)),"")</f>
        <v/>
      </c>
      <c r="B19" s="62"/>
      <c r="C19" s="20" t="str">
        <f t="shared" si="0"/>
        <v/>
      </c>
      <c r="D19" s="63"/>
      <c r="E19" s="63"/>
      <c r="F19" s="13" t="str">
        <f t="shared" si="4"/>
        <v/>
      </c>
      <c r="G19" s="13" t="str">
        <f ca="1">IF($F19&lt;&gt;"",IF($G$4="Recurso",VLOOKUP($E19,OFFSET('Definición técnica de imagenes'!$A$1,MATCH($G$5,'Definición técnica de imagenes'!$A$1:$A$104,0)-1,1,COUNTIF('Definición técnica de imagenes'!$A$3:$A$102,$G$5),5),5,FALSE),'Definición técnica de imagenes'!$F$16),"")</f>
        <v/>
      </c>
      <c r="H19" s="13" t="str">
        <f t="shared" ca="1" si="5"/>
        <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
      </c>
      <c r="J19" s="67"/>
      <c r="K19" s="68"/>
      <c r="O19" s="2" t="str">
        <f>'Definición técnica de imagenes'!A31</f>
        <v>F10</v>
      </c>
    </row>
    <row r="20" spans="1:15" s="11" customFormat="1" x14ac:dyDescent="0.25">
      <c r="A20" s="12" t="str">
        <f t="shared" si="6"/>
        <v/>
      </c>
      <c r="B20" s="62"/>
      <c r="C20" s="20" t="str">
        <f t="shared" si="0"/>
        <v/>
      </c>
      <c r="D20" s="63"/>
      <c r="E20" s="63"/>
      <c r="F20" s="13" t="str">
        <f t="shared" si="4"/>
        <v/>
      </c>
      <c r="G20" s="13" t="str">
        <f ca="1">IF($F20&lt;&gt;"",IF($G$4="Recurso",VLOOKUP($E20,OFFSET('Definición técnica de imagenes'!$A$1,MATCH($G$5,'Definición técnica de imagenes'!$A$1:$A$104,0)-1,1,COUNTIF('Definición técnica de imagenes'!$A$3:$A$102,$G$5),5),5,FALSE),'Definición técnica de imagenes'!$F$16),"")</f>
        <v/>
      </c>
      <c r="H20" s="13" t="str">
        <f t="shared" ca="1" si="5"/>
        <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
      </c>
      <c r="J20" s="64"/>
      <c r="K20" s="66"/>
      <c r="O20" s="2" t="str">
        <f>'Definición técnica de imagenes'!A32</f>
        <v>F10B</v>
      </c>
    </row>
    <row r="21" spans="1:15" s="11" customFormat="1" x14ac:dyDescent="0.25">
      <c r="A21" s="12" t="str">
        <f t="shared" si="6"/>
        <v/>
      </c>
      <c r="B21" s="62"/>
      <c r="C21" s="20" t="str">
        <f t="shared" si="0"/>
        <v/>
      </c>
      <c r="D21" s="63"/>
      <c r="E21" s="63"/>
      <c r="F21" s="13" t="str">
        <f t="shared" si="4"/>
        <v/>
      </c>
      <c r="G21" s="13" t="str">
        <f ca="1">IF($F21&lt;&gt;"",IF($G$4="Recurso",VLOOKUP($E21,OFFSET('Definición técnica de imagenes'!$A$1,MATCH($G$5,'Definición técnica de imagenes'!$A$1:$A$104,0)-1,1,COUNTIF('Definición técnica de imagenes'!$A$3:$A$102,$G$5),5),5,FALSE),'Definición técnica de imagenes'!$F$16),"")</f>
        <v/>
      </c>
      <c r="H21" s="13" t="str">
        <f t="shared" ca="1" si="5"/>
        <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
      </c>
      <c r="J21" s="66"/>
      <c r="K21" s="66"/>
      <c r="O21" s="2" t="str">
        <f>'Definición técnica de imagenes'!A33</f>
        <v>F11</v>
      </c>
    </row>
    <row r="22" spans="1:15" s="11" customFormat="1" x14ac:dyDescent="0.25">
      <c r="A22" s="12" t="str">
        <f t="shared" si="6"/>
        <v/>
      </c>
      <c r="B22" s="62"/>
      <c r="C22" s="20" t="str">
        <f t="shared" si="0"/>
        <v/>
      </c>
      <c r="D22" s="63"/>
      <c r="E22" s="63"/>
      <c r="F22" s="13" t="str">
        <f t="shared" si="4"/>
        <v/>
      </c>
      <c r="G22" s="13" t="str">
        <f ca="1">IF($F22&lt;&gt;"",IF($G$4="Recurso",VLOOKUP($E22,OFFSET('Definición técnica de imagenes'!$A$1,MATCH($G$5,'Definición técnica de imagenes'!$A$1:$A$104,0)-1,1,COUNTIF('Definición técnica de imagenes'!$A$3:$A$102,$G$5),5),5,FALSE),'Definición técnica de imagenes'!$F$16),"")</f>
        <v/>
      </c>
      <c r="H22" s="13" t="str">
        <f t="shared" ca="1" si="5"/>
        <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
      </c>
      <c r="J22" s="63"/>
      <c r="K22" s="69"/>
      <c r="O22" s="2" t="str">
        <f>'Definición técnica de imagenes'!A34</f>
        <v>F12</v>
      </c>
    </row>
    <row r="23" spans="1:15" s="11" customFormat="1" x14ac:dyDescent="0.25">
      <c r="A23" s="12" t="str">
        <f t="shared" si="6"/>
        <v/>
      </c>
      <c r="B23" s="62"/>
      <c r="C23" s="20" t="str">
        <f t="shared" si="0"/>
        <v/>
      </c>
      <c r="D23" s="63"/>
      <c r="E23" s="63"/>
      <c r="F23" s="13" t="str">
        <f t="shared" si="4"/>
        <v/>
      </c>
      <c r="G23" s="13" t="str">
        <f ca="1">IF($F23&lt;&gt;"",IF($G$4="Recurso",VLOOKUP($E23,OFFSET('Definición técnica de imagenes'!$A$1,MATCH($G$5,'Definición técnica de imagenes'!$A$1:$A$104,0)-1,1,COUNTIF('Definición técnica de imagenes'!$A$3:$A$102,$G$5),5),5,FALSE),'Definición técnica de imagenes'!$F$16),"")</f>
        <v/>
      </c>
      <c r="H23" s="13" t="str">
        <f t="shared" ca="1" si="5"/>
        <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
      </c>
      <c r="J23" s="64"/>
      <c r="K23" s="64"/>
      <c r="O23" s="2" t="str">
        <f>'Definición técnica de imagenes'!A35</f>
        <v>F13</v>
      </c>
    </row>
    <row r="24" spans="1:15" s="11" customFormat="1" x14ac:dyDescent="0.25">
      <c r="A24" s="12" t="str">
        <f t="shared" si="6"/>
        <v/>
      </c>
      <c r="B24" s="62"/>
      <c r="C24" s="20" t="str">
        <f t="shared" si="0"/>
        <v/>
      </c>
      <c r="D24" s="63"/>
      <c r="E24" s="63"/>
      <c r="F24" s="13" t="str">
        <f t="shared" si="4"/>
        <v/>
      </c>
      <c r="G24" s="13" t="str">
        <f ca="1">IF($F24&lt;&gt;"",IF($G$4="Recurso",VLOOKUP($E24,OFFSET('Definición técnica de imagenes'!$A$1,MATCH($G$5,'Definición técnica de imagenes'!$A$1:$A$104,0)-1,1,COUNTIF('Definición técnica de imagenes'!$A$3:$A$102,$G$5),5),5,FALSE),'Definición técnica de imagenes'!$F$16),"")</f>
        <v/>
      </c>
      <c r="H24" s="13" t="str">
        <f t="shared" ca="1" si="5"/>
        <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
      </c>
      <c r="J24" s="63"/>
      <c r="K24" s="65"/>
      <c r="O24" s="2" t="str">
        <f>'Definición técnica de imagenes'!A37</f>
        <v>F13B</v>
      </c>
    </row>
    <row r="25" spans="1:15" s="11" customFormat="1"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s="64"/>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70"/>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1"/>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3" t="s">
        <v>38</v>
      </c>
      <c r="B1" s="94"/>
      <c r="C1" s="94"/>
      <c r="D1" s="94"/>
      <c r="E1" s="94"/>
      <c r="F1" s="95"/>
    </row>
    <row r="2" spans="1:11" x14ac:dyDescent="0.25">
      <c r="A2" s="30" t="s">
        <v>42</v>
      </c>
      <c r="B2" s="31"/>
      <c r="C2" s="96" t="s">
        <v>13</v>
      </c>
      <c r="D2" s="97"/>
      <c r="E2" s="98"/>
      <c r="F2" s="32"/>
    </row>
    <row r="3" spans="1:11" ht="63" x14ac:dyDescent="0.25">
      <c r="A3" s="33" t="s">
        <v>43</v>
      </c>
      <c r="B3" s="31"/>
      <c r="C3" s="102" t="s">
        <v>14</v>
      </c>
      <c r="D3" s="103"/>
      <c r="E3" s="104"/>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5" t="str">
        <f>CONCATENATE(H21,"_",I21,"_",J21,"_CO")</f>
        <v>LE_07_04_CO</v>
      </c>
      <c r="E5" s="106"/>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1" t="str">
        <f>CONCATENATE("SolicitudGrafica_",D5,".xls")</f>
        <v>SolicitudGrafica_LE_07_04_CO.xls</v>
      </c>
      <c r="E7" s="91"/>
      <c r="F7" s="92"/>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3" t="s">
        <v>41</v>
      </c>
      <c r="B13" s="94"/>
      <c r="C13" s="94"/>
      <c r="D13" s="94"/>
      <c r="E13" s="94"/>
      <c r="F13" s="95"/>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6" t="s">
        <v>49</v>
      </c>
      <c r="D15" s="97"/>
      <c r="E15" s="97"/>
      <c r="F15" s="98"/>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9" t="str">
        <f>CONCATENATE(H21,"_",I21,"_",J21,"_",K45)</f>
        <v>LE_07_04_REC10</v>
      </c>
      <c r="E17" s="100"/>
      <c r="F17" s="101"/>
      <c r="J17" s="22">
        <v>14</v>
      </c>
      <c r="K17" s="22">
        <v>14</v>
      </c>
    </row>
    <row r="18" spans="1:11" ht="79.5" thickBot="1" x14ac:dyDescent="0.3">
      <c r="A18" s="33" t="s">
        <v>48</v>
      </c>
      <c r="B18" s="31"/>
      <c r="C18" s="59" t="s">
        <v>120</v>
      </c>
      <c r="D18" s="91" t="str">
        <f>CONCATENATE("SolicitudGrafica_",D17,".xls")</f>
        <v>SolicitudGrafica_LE_07_04_REC10.xls</v>
      </c>
      <c r="E18" s="91"/>
      <c r="F18" s="92"/>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8" t="s">
        <v>56</v>
      </c>
      <c r="B1" s="108" t="s">
        <v>149</v>
      </c>
      <c r="C1" s="108" t="s">
        <v>63</v>
      </c>
      <c r="D1" s="108" t="s">
        <v>64</v>
      </c>
      <c r="E1" s="108" t="s">
        <v>5</v>
      </c>
      <c r="F1" s="108" t="s">
        <v>65</v>
      </c>
      <c r="G1" s="108" t="s">
        <v>66</v>
      </c>
      <c r="H1" s="107" t="s">
        <v>68</v>
      </c>
      <c r="I1" s="107"/>
    </row>
    <row r="2" spans="1:10" x14ac:dyDescent="0.25">
      <c r="A2" s="108"/>
      <c r="B2" s="108"/>
      <c r="C2" s="108"/>
      <c r="D2" s="108"/>
      <c r="E2" s="108"/>
      <c r="F2" s="108"/>
      <c r="G2" s="108"/>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3"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7" customFormat="1" ht="14.65" customHeight="1" x14ac:dyDescent="0.25">
      <c r="A15" s="75" t="s">
        <v>96</v>
      </c>
      <c r="B15" s="75"/>
      <c r="C15" s="75" t="s">
        <v>97</v>
      </c>
      <c r="D15" s="76" t="s">
        <v>98</v>
      </c>
      <c r="E15" s="75" t="s">
        <v>93</v>
      </c>
      <c r="F15" s="75" t="s">
        <v>117</v>
      </c>
      <c r="G15" s="75"/>
      <c r="H15" s="76" t="s">
        <v>122</v>
      </c>
      <c r="I15" s="75"/>
      <c r="J15" s="77"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2"/>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2"/>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Lyz Marcela Bernal Gómez</cp:lastModifiedBy>
  <dcterms:created xsi:type="dcterms:W3CDTF">2014-07-01T23:43:25Z</dcterms:created>
  <dcterms:modified xsi:type="dcterms:W3CDTF">2016-06-24T17:41:32Z</dcterms:modified>
</cp:coreProperties>
</file>