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GITHUB\CienciasNaturales\fuentes\contenidos\grado08\guion12\"/>
    </mc:Choice>
  </mc:AlternateContent>
  <bookViews>
    <workbookView xWindow="0" yWindow="0" windowWidth="19200" windowHeight="8955" tabRatio="500"/>
  </bookViews>
  <sheets>
    <sheet name="Solicitud gráfica" sheetId="1" r:id="rId1"/>
    <sheet name="Ayuda" sheetId="2" r:id="rId2"/>
    <sheet name="Definición técnica de imagenes" sheetId="3" r:id="rId3"/>
  </sheet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A10" i="1" l="1"/>
  <c r="A11" i="1" s="1"/>
  <c r="C25" i="1"/>
  <c r="C24" i="1"/>
  <c r="C23" i="1"/>
  <c r="C13" i="1"/>
  <c r="A29" i="1"/>
  <c r="A30" i="1"/>
  <c r="I11" i="1"/>
  <c r="I12"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H21" i="2"/>
  <c r="D5" i="2" s="1"/>
  <c r="D7" i="2" s="1"/>
  <c r="I21" i="2"/>
  <c r="J21" i="2"/>
  <c r="K45" i="2"/>
  <c r="D17" i="2" s="1"/>
  <c r="D18" i="2" s="1"/>
  <c r="F19" i="1"/>
  <c r="G19" i="1"/>
  <c r="F20" i="1"/>
  <c r="G20" i="1" s="1"/>
  <c r="F21" i="1"/>
  <c r="G21" i="1"/>
  <c r="F22" i="1"/>
  <c r="G22" i="1" s="1"/>
  <c r="F23" i="1"/>
  <c r="G23" i="1"/>
  <c r="F24" i="1"/>
  <c r="G24" i="1" s="1"/>
  <c r="F25" i="1"/>
  <c r="G25" i="1"/>
  <c r="F26" i="1"/>
  <c r="G26" i="1" s="1"/>
  <c r="F27" i="1"/>
  <c r="G27" i="1"/>
  <c r="F28" i="1"/>
  <c r="G28" i="1" s="1"/>
  <c r="F29" i="1"/>
  <c r="G29" i="1"/>
  <c r="F30" i="1"/>
  <c r="G30" i="1" s="1"/>
  <c r="F31" i="1"/>
  <c r="G31" i="1"/>
  <c r="F32" i="1"/>
  <c r="G32" i="1" s="1"/>
  <c r="F33" i="1"/>
  <c r="G33" i="1"/>
  <c r="F34" i="1"/>
  <c r="G34" i="1" s="1"/>
  <c r="F35" i="1"/>
  <c r="G35" i="1"/>
  <c r="F36" i="1"/>
  <c r="G36" i="1" s="1"/>
  <c r="F37" i="1"/>
  <c r="G37" i="1"/>
  <c r="F38" i="1"/>
  <c r="G38" i="1" s="1"/>
  <c r="F39" i="1"/>
  <c r="G39" i="1"/>
  <c r="F40" i="1"/>
  <c r="G40" i="1" s="1"/>
  <c r="F41" i="1"/>
  <c r="G41" i="1"/>
  <c r="F42" i="1"/>
  <c r="G42" i="1" s="1"/>
  <c r="F43" i="1"/>
  <c r="G43" i="1"/>
  <c r="F44" i="1"/>
  <c r="G44" i="1" s="1"/>
  <c r="F45" i="1"/>
  <c r="G45" i="1"/>
  <c r="F46" i="1"/>
  <c r="G46" i="1" s="1"/>
  <c r="F47" i="1"/>
  <c r="G47" i="1"/>
  <c r="F48" i="1"/>
  <c r="G48" i="1" s="1"/>
  <c r="F49" i="1"/>
  <c r="G49" i="1"/>
  <c r="F50" i="1"/>
  <c r="G50" i="1" s="1"/>
  <c r="F51" i="1"/>
  <c r="G51" i="1"/>
  <c r="F52" i="1"/>
  <c r="G52" i="1" s="1"/>
  <c r="F53" i="1"/>
  <c r="G53" i="1"/>
  <c r="F54" i="1"/>
  <c r="G54" i="1" s="1"/>
  <c r="F55" i="1"/>
  <c r="G55" i="1"/>
  <c r="F56" i="1"/>
  <c r="G56" i="1" s="1"/>
  <c r="F57" i="1"/>
  <c r="G57" i="1"/>
  <c r="F58" i="1"/>
  <c r="G58" i="1" s="1"/>
  <c r="F59" i="1"/>
  <c r="G59" i="1"/>
  <c r="F60" i="1"/>
  <c r="G60" i="1" s="1"/>
  <c r="F61" i="1"/>
  <c r="G61" i="1"/>
  <c r="F62" i="1"/>
  <c r="G62" i="1" s="1"/>
  <c r="F63" i="1"/>
  <c r="G63" i="1"/>
  <c r="F64" i="1"/>
  <c r="G64" i="1" s="1"/>
  <c r="F65" i="1"/>
  <c r="G65" i="1"/>
  <c r="F66" i="1"/>
  <c r="G66" i="1" s="1"/>
  <c r="F67" i="1"/>
  <c r="G67" i="1"/>
  <c r="F68" i="1"/>
  <c r="G68" i="1" s="1"/>
  <c r="F69" i="1"/>
  <c r="G69" i="1"/>
  <c r="F70" i="1"/>
  <c r="G70" i="1" s="1"/>
  <c r="F71" i="1"/>
  <c r="G71" i="1"/>
  <c r="F72" i="1"/>
  <c r="G72" i="1" s="1"/>
  <c r="F73" i="1"/>
  <c r="G73" i="1"/>
  <c r="F74" i="1"/>
  <c r="G74" i="1" s="1"/>
  <c r="F75" i="1"/>
  <c r="G75" i="1"/>
  <c r="F76" i="1"/>
  <c r="G76" i="1" s="1"/>
  <c r="F77" i="1"/>
  <c r="G77" i="1"/>
  <c r="F78" i="1"/>
  <c r="G78" i="1" s="1"/>
  <c r="F79" i="1"/>
  <c r="G79" i="1"/>
  <c r="F80" i="1"/>
  <c r="G80" i="1" s="1"/>
  <c r="F81" i="1"/>
  <c r="G81" i="1"/>
  <c r="F82" i="1"/>
  <c r="G82" i="1" s="1"/>
  <c r="F83" i="1"/>
  <c r="G83" i="1"/>
  <c r="F84" i="1"/>
  <c r="G84" i="1" s="1"/>
  <c r="F85" i="1"/>
  <c r="G85" i="1"/>
  <c r="F86" i="1"/>
  <c r="G86" i="1" s="1"/>
  <c r="F87" i="1"/>
  <c r="G87" i="1"/>
  <c r="F88" i="1"/>
  <c r="G88" i="1" s="1"/>
  <c r="F89" i="1"/>
  <c r="G89" i="1"/>
  <c r="F90" i="1"/>
  <c r="G90" i="1" s="1"/>
  <c r="F91" i="1"/>
  <c r="G91" i="1"/>
  <c r="F92" i="1"/>
  <c r="G92" i="1" s="1"/>
  <c r="F93" i="1"/>
  <c r="G93" i="1"/>
  <c r="F94" i="1"/>
  <c r="G94" i="1" s="1"/>
  <c r="F95" i="1"/>
  <c r="G95" i="1"/>
  <c r="F96" i="1"/>
  <c r="G96" i="1" s="1"/>
  <c r="F97" i="1"/>
  <c r="G97" i="1"/>
  <c r="F98" i="1"/>
  <c r="G98" i="1" s="1"/>
  <c r="F99" i="1"/>
  <c r="G99" i="1"/>
  <c r="F100" i="1"/>
  <c r="G100" i="1" s="1"/>
  <c r="F101" i="1"/>
  <c r="G101" i="1"/>
  <c r="F102" i="1"/>
  <c r="G102" i="1" s="1"/>
  <c r="F103" i="1"/>
  <c r="G103" i="1"/>
  <c r="F104" i="1"/>
  <c r="G104" i="1" s="1"/>
  <c r="F105" i="1"/>
  <c r="G105" i="1"/>
  <c r="F106" i="1"/>
  <c r="G106" i="1" s="1"/>
  <c r="F107" i="1"/>
  <c r="G107" i="1"/>
  <c r="F108" i="1"/>
  <c r="G108" i="1" s="1"/>
  <c r="F10" i="1"/>
  <c r="C11" i="1"/>
  <c r="C12" i="1"/>
  <c r="C14" i="1"/>
  <c r="C15" i="1"/>
  <c r="C16" i="1"/>
  <c r="C17" i="1"/>
  <c r="C18" i="1"/>
  <c r="C19" i="1"/>
  <c r="C20" i="1"/>
  <c r="C21" i="1"/>
  <c r="C22" i="1"/>
  <c r="C10" i="1"/>
  <c r="F5" i="1"/>
  <c r="G10" i="1"/>
  <c r="F11" i="1" l="1"/>
  <c r="G11" i="1" s="1"/>
  <c r="A12" i="1"/>
  <c r="H11" i="1"/>
  <c r="F12" i="1" l="1"/>
  <c r="G12" i="1" s="1"/>
  <c r="A13" i="1"/>
  <c r="H12" i="1"/>
  <c r="A14" i="1" l="1"/>
  <c r="H13" i="1"/>
  <c r="F13" i="1"/>
  <c r="G13" i="1" s="1"/>
  <c r="A15" i="1" l="1"/>
  <c r="F14" i="1"/>
  <c r="G14" i="1" s="1"/>
  <c r="H14" i="1"/>
  <c r="F15" i="1" l="1"/>
  <c r="G15" i="1" s="1"/>
  <c r="A16" i="1"/>
  <c r="H15" i="1"/>
  <c r="A17" i="1" l="1"/>
  <c r="F16" i="1"/>
  <c r="G16" i="1" s="1"/>
  <c r="H16" i="1"/>
  <c r="F17" i="1" l="1"/>
  <c r="G17" i="1" s="1"/>
  <c r="A18" i="1"/>
  <c r="H17" i="1"/>
  <c r="F18" i="1" l="1"/>
  <c r="G18" i="1" s="1"/>
  <c r="H18" i="1"/>
</calcChain>
</file>

<file path=xl/sharedStrings.xml><?xml version="1.0" encoding="utf-8"?>
<sst xmlns="http://schemas.openxmlformats.org/spreadsheetml/2006/main" count="309" uniqueCount="191">
  <si>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</si>
  <si>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</si>
  <si>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</si>
  <si>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</si>
  <si>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</si>
  <si>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</si>
  <si>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</si>
  <si>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</si>
  <si>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</si>
  <si>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</si>
  <si>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</si>
  <si>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</si>
  <si>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</si>
  <si>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</si>
  <si>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</si>
  <si>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</si>
  <si>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</si>
  <si>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</si>
  <si>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</si>
  <si>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</si>
  <si>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</si>
  <si>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</si>
  <si>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</si>
  <si>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</si>
  <si>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</si>
  <si>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</si>
  <si>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</si>
  <si>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</si>
  <si>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</si>
  <si>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</si>
  <si>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</si>
  <si>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</si>
  <si>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</si>
  <si>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</si>
  <si>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</si>
  <si>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</si>
  <si>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</si>
  <si>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</si>
  <si>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</si>
  <si>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</si>
  <si>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</si>
  <si>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</si>
  <si>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</si>
  <si>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</si>
  <si>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</si>
  <si>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</si>
  <si>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</si>
  <si>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</si>
  <si>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</si>
  <si>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</si>
  <si>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</si>
  <si>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</si>
  <si>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</si>
  <si>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</si>
  <si>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</si>
  <si>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</si>
  <si>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</si>
  <si>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</si>
  <si>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</si>
  <si>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</si>
  <si>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</si>
  <si>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</si>
  <si>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</si>
  <si>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</si>
  <si>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</si>
  <si>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</si>
  <si>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</si>
  <si>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</si>
  <si>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</si>
  <si>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</si>
  <si>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</si>
  <si>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</si>
  <si>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</si>
  <si>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</si>
  <si>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</si>
  <si>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</si>
  <si>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</si>
  <si>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</si>
  <si>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</si>
  <si>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</si>
  <si>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</si>
  <si>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</si>
  <si>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</si>
  <si>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</si>
  <si>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</si>
  <si>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</si>
  <si>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</si>
  <si>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</si>
  <si>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</si>
  <si>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</si>
  <si>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</si>
  <si>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</si>
  <si>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</si>
  <si>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</si>
  <si>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</si>
  <si>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</si>
  <si>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</si>
  <si>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</si>
  <si>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</si>
  <si>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</si>
  <si>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</si>
  <si>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</si>
  <si>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</si>
  <si>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</si>
  <si>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</si>
  <si>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</si>
  <si>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</si>
  <si>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</si>
  <si>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</si>
  <si>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</si>
  <si>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</si>
  <si>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</si>
  <si>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</si>
  <si>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</si>
  <si>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</si>
  <si>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</si>
  <si>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</si>
  <si>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</si>
  <si>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</si>
  <si>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</si>
  <si>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</si>
  <si>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</si>
  <si>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</si>
  <si>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</si>
  <si>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</si>
  <si>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</si>
  <si>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</si>
  <si>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</si>
  <si>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</si>
  <si>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</si>
  <si>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</si>
  <si>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</si>
  <si>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</si>
  <si>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</si>
  <si>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</si>
  <si>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</si>
  <si>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</si>
  <si>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</si>
  <si>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</si>
  <si>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</si>
  <si>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</si>
  <si>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</si>
  <si>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</si>
  <si>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</si>
  <si>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</si>
  <si>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Cuaderno de Estudio</t>
  </si>
  <si>
    <t>Fotografía</t>
  </si>
  <si>
    <t>Vertical</t>
  </si>
  <si>
    <t>Horizontal</t>
  </si>
  <si>
    <t>Ilustración</t>
  </si>
  <si>
    <t>IMG10</t>
  </si>
  <si>
    <t>IMG11</t>
  </si>
  <si>
    <t>IMG12</t>
  </si>
  <si>
    <t>IMG13</t>
  </si>
  <si>
    <t>Diana Pequetita García Rodríguez</t>
  </si>
  <si>
    <t xml:space="preserve">Imagen para construir. </t>
  </si>
  <si>
    <t>IMG14</t>
  </si>
  <si>
    <t>IMG15</t>
  </si>
  <si>
    <t>IMG16</t>
  </si>
  <si>
    <t>IMG17</t>
  </si>
  <si>
    <t>CN_08_12_CO</t>
  </si>
  <si>
    <t>Electricidad y magnetismo</t>
  </si>
  <si>
    <t>La energía eléctrica y sus trnsformaciones</t>
  </si>
  <si>
    <t>electroestática</t>
  </si>
  <si>
    <t>2 ESO/ciencias naturales/la electricidad/las cargas eléctricas</t>
  </si>
  <si>
    <t>configuración moderna del átomo</t>
  </si>
  <si>
    <t>Realizar esta gráfica</t>
  </si>
  <si>
    <t>Ley de Coulomb</t>
  </si>
  <si>
    <t>Imagen sin enlace/realizar el gráfico</t>
  </si>
  <si>
    <t>Realizar gráfica/ sin enlace</t>
  </si>
  <si>
    <t>Campo eléctrico e intensidad de campo eléctrico</t>
  </si>
  <si>
    <t>Energía eléctrica</t>
  </si>
  <si>
    <t>Alternador</t>
  </si>
  <si>
    <t>http://profesores.aulaplaneta.com/DNNPlayerPackages/Package13517/InfoGuion/cuadernoestudio/images_xml/CN_08_07_img3_zoom.jpg</t>
  </si>
  <si>
    <t>Circuito eléctrico</t>
  </si>
  <si>
    <t>http://profesores.aulaplaneta.com/DNNPlayerPackages/Package13517/InfoGuion/cuadernoestudio/images_xml/CN_08_07_img6_zoom.jpg</t>
  </si>
  <si>
    <t>triángulo de la ley de Ohm</t>
  </si>
  <si>
    <t>circuito en serie</t>
  </si>
  <si>
    <t>Circuito en paralelo</t>
  </si>
  <si>
    <t>imanes de alnico</t>
  </si>
  <si>
    <t>Tierras raras</t>
  </si>
  <si>
    <t>los imanes</t>
  </si>
  <si>
    <t>imanes y campo magnético</t>
  </si>
  <si>
    <t>el electro iman</t>
  </si>
  <si>
    <t>http://profesores.aulaplaneta.com/DNNPlayerPackages/Package13862/InfoGuion/cuadernoestudio/images_xml/MN_3C_20_img7_zoom.jpg</t>
  </si>
  <si>
    <t>Generador de corriente directa</t>
  </si>
  <si>
    <t>IMG18</t>
  </si>
  <si>
    <t>IMG19</t>
  </si>
  <si>
    <t>Motor eléctrico</t>
  </si>
  <si>
    <t>no hay enlace</t>
  </si>
  <si>
    <t>Realizar esta gráfica, puede quedar sin las línea semicirculares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</si>
</sst>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8"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1"/>
      <name val="Arial"/>
      <family val="2"/>
    </font>
    <font>
      <sz val="10"/>
      <color rgb="FF000000"/>
      <name val="Century Gothic"/>
      <family val="2"/>
    </font>
    <font>
      <sz val="11"/>
      <color theme="1"/>
      <name val="Arial"/>
      <family val="2"/>
    </font>
    <font>
      <sz val="11"/>
      <color theme="1"/>
      <name val="Century Gothic"/>
      <family val="2"/>
    </font>
    <font>
      <sz val="12"/>
      <color theme="1"/>
      <name val="Cambria"/>
      <family val="1"/>
    </font>
    <font>
      <sz val="12"/>
      <color rgb="FF333333"/>
      <name val="Arial"/>
      <family val="2"/>
    </font>
    <font>
      <sz val="12"/>
      <color rgb="FF000000"/>
      <name val="Arial"/>
      <family val="2"/>
    </font>
    <font>
      <sz val="12"/>
      <color theme="1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8">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diagonal/>
    </border>
    <border>
      <left style="medium">
        <color rgb="FF000000"/>
      </left>
      <right style="medium">
        <color rgb="FF000000"/>
      </right>
      <top style="medium">
        <color rgb="FF000000"/>
      </top>
      <bottom style="medium">
        <color rgb="FF000000"/>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3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xf>
    <xf numFmtId="0" fontId="6" fillId="0" borderId="5" xfId="0" applyFont="1" applyBorder="1" applyAlignment="1">
      <alignment horizontal="left"/>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0" fontId="0" fillId="0" borderId="31" xfId="0" quotePrefix="1" applyBorder="1" applyAlignment="1">
      <alignment vertical="center" wrapText="1"/>
    </xf>
    <xf numFmtId="0" fontId="21" fillId="0" borderId="5" xfId="0" applyFont="1" applyBorder="1" applyAlignment="1">
      <alignment wrapText="1"/>
    </xf>
    <xf numFmtId="1" fontId="7" fillId="0" borderId="5" xfId="0" applyNumberFormat="1" applyFont="1" applyFill="1" applyBorder="1" applyAlignment="1">
      <alignment vertical="center" wrapText="1"/>
    </xf>
    <xf numFmtId="0" fontId="23" fillId="0" borderId="5" xfId="0" applyFont="1" applyBorder="1" applyAlignment="1">
      <alignment horizontal="center" vertical="center"/>
    </xf>
    <xf numFmtId="0" fontId="7" fillId="0" borderId="5" xfId="0" applyFont="1" applyFill="1" applyBorder="1" applyAlignment="1">
      <alignment vertical="center" wrapText="1"/>
    </xf>
    <xf numFmtId="0" fontId="20" fillId="0" borderId="0" xfId="0" applyFont="1" applyAlignment="1">
      <alignment vertical="center"/>
    </xf>
    <xf numFmtId="0" fontId="20" fillId="0" borderId="5" xfId="0" applyFont="1" applyBorder="1" applyAlignment="1">
      <alignment horizontal="center" vertical="center"/>
    </xf>
    <xf numFmtId="0" fontId="20" fillId="0" borderId="5" xfId="0" applyFont="1" applyBorder="1" applyAlignment="1">
      <alignment horizontal="center" vertical="center" wrapText="1"/>
    </xf>
    <xf numFmtId="0" fontId="12" fillId="0" borderId="5" xfId="0" applyFont="1" applyBorder="1" applyAlignment="1">
      <alignment horizontal="left" vertical="center" wrapText="1"/>
    </xf>
    <xf numFmtId="0" fontId="4" fillId="0" borderId="0" xfId="51" applyAlignment="1">
      <alignment vertical="center" wrapText="1"/>
    </xf>
    <xf numFmtId="0" fontId="20" fillId="0" borderId="36" xfId="0" applyFont="1" applyBorder="1" applyAlignment="1">
      <alignment horizontal="center" vertical="center"/>
    </xf>
    <xf numFmtId="0" fontId="20" fillId="0" borderId="5" xfId="0" applyFont="1" applyBorder="1" applyAlignment="1">
      <alignment vertical="center" wrapText="1"/>
    </xf>
    <xf numFmtId="0" fontId="22" fillId="0" borderId="5" xfId="0" applyFont="1" applyBorder="1" applyAlignment="1">
      <alignment vertical="center" wrapText="1"/>
    </xf>
    <xf numFmtId="0" fontId="22" fillId="0" borderId="0" xfId="0" applyFont="1" applyAlignment="1">
      <alignment vertical="center" wrapText="1"/>
    </xf>
    <xf numFmtId="0" fontId="20" fillId="0" borderId="0" xfId="0" applyFont="1" applyAlignment="1">
      <alignment horizontal="center" vertical="center" wrapText="1"/>
    </xf>
    <xf numFmtId="0" fontId="20" fillId="0" borderId="5" xfId="0" applyFont="1" applyBorder="1" applyAlignment="1">
      <alignment vertical="center"/>
    </xf>
    <xf numFmtId="0" fontId="22" fillId="0" borderId="5" xfId="0" applyFont="1" applyBorder="1" applyAlignment="1"/>
    <xf numFmtId="0" fontId="22" fillId="0" borderId="5" xfId="0" applyFont="1" applyBorder="1" applyAlignment="1">
      <alignment horizontal="center" vertical="center" wrapText="1"/>
    </xf>
    <xf numFmtId="0" fontId="22" fillId="0" borderId="5" xfId="0" applyFont="1" applyBorder="1" applyAlignment="1">
      <alignment vertical="top" wrapText="1"/>
    </xf>
    <xf numFmtId="0" fontId="22" fillId="0" borderId="5" xfId="0" applyFont="1" applyBorder="1" applyAlignment="1">
      <alignment vertical="center"/>
    </xf>
    <xf numFmtId="0" fontId="6" fillId="0" borderId="5" xfId="0" applyFont="1" applyBorder="1" applyAlignment="1">
      <alignment horizontal="center" vertical="center"/>
    </xf>
    <xf numFmtId="0" fontId="25" fillId="0" borderId="0" xfId="0" applyFont="1" applyAlignment="1">
      <alignment horizontal="left" vertical="center" wrapText="1"/>
    </xf>
    <xf numFmtId="0" fontId="24" fillId="0" borderId="0" xfId="0" applyFont="1" applyAlignment="1">
      <alignment horizontal="left" wrapText="1"/>
    </xf>
    <xf numFmtId="0" fontId="26" fillId="0" borderId="0" xfId="0" applyFont="1" applyAlignment="1">
      <alignment wrapText="1"/>
    </xf>
    <xf numFmtId="0" fontId="26" fillId="0" borderId="37" xfId="0" applyFont="1" applyBorder="1" applyAlignment="1">
      <alignment vertical="center" wrapText="1"/>
    </xf>
    <xf numFmtId="0" fontId="26" fillId="0" borderId="0" xfId="0" applyFont="1" applyAlignment="1">
      <alignment vertical="center"/>
    </xf>
    <xf numFmtId="0" fontId="0" fillId="0" borderId="5" xfId="0" applyBorder="1" applyAlignment="1">
      <alignment wrapText="1"/>
    </xf>
    <xf numFmtId="0" fontId="20" fillId="0" borderId="0" xfId="0" applyFont="1" applyAlignment="1">
      <alignment vertical="center" wrapText="1"/>
    </xf>
    <xf numFmtId="0" fontId="26" fillId="0" borderId="0" xfId="0" applyFont="1" applyAlignment="1">
      <alignment vertical="center" wrapText="1"/>
    </xf>
    <xf numFmtId="0" fontId="6" fillId="0" borderId="5" xfId="0" applyFont="1" applyBorder="1" applyAlignment="1">
      <alignment horizontal="left" vertical="center" wrapText="1"/>
    </xf>
    <xf numFmtId="0" fontId="27" fillId="0" borderId="5" xfId="51" applyFont="1" applyBorder="1" applyAlignment="1">
      <alignment vertical="center"/>
    </xf>
    <xf numFmtId="0" fontId="22" fillId="0" borderId="5" xfId="0" applyFont="1" applyBorder="1" applyAlignment="1">
      <alignment horizontal="left" vertical="center" wrapText="1"/>
    </xf>
    <xf numFmtId="0" fontId="4" fillId="0" borderId="5" xfId="51" applyBorder="1" applyAlignment="1">
      <alignment horizontal="left" vertical="center" wrapText="1"/>
    </xf>
    <xf numFmtId="0" fontId="6" fillId="0" borderId="5" xfId="0" applyFont="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xf numFmtId="0" fontId="6" fillId="0" borderId="5" xfId="0" applyFont="1" applyFill="1" applyBorder="1" applyAlignment="1">
      <alignment wrapText="1"/>
    </xf>
    <xf numFmtId="0" fontId="22" fillId="0" borderId="5" xfId="0" applyFont="1" applyFill="1" applyBorder="1" applyAlignment="1"/>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7.jpeg"/><Relationship Id="rId13" Type="http://schemas.openxmlformats.org/officeDocument/2006/relationships/image" Target="../media/image11.png"/><Relationship Id="rId18" Type="http://schemas.openxmlformats.org/officeDocument/2006/relationships/image" Target="../media/image16.png"/><Relationship Id="rId3" Type="http://schemas.openxmlformats.org/officeDocument/2006/relationships/image" Target="../media/image3.jpeg"/><Relationship Id="rId21" Type="http://schemas.openxmlformats.org/officeDocument/2006/relationships/image" Target="../media/image19.jpeg"/><Relationship Id="rId7" Type="http://schemas.openxmlformats.org/officeDocument/2006/relationships/hyperlink" Target="http://profesores.aulaplaneta.com/DNNPlayerPackages/Package13517/InfoGuion/cuadernoestudio/images_xml/CN_08_07_img3_zoom.jpg" TargetMode="External"/><Relationship Id="rId12" Type="http://schemas.openxmlformats.org/officeDocument/2006/relationships/image" Target="../media/image10.png"/><Relationship Id="rId17" Type="http://schemas.openxmlformats.org/officeDocument/2006/relationships/image" Target="../media/image15.png"/><Relationship Id="rId2" Type="http://schemas.openxmlformats.org/officeDocument/2006/relationships/image" Target="../media/image2.jpeg"/><Relationship Id="rId16" Type="http://schemas.openxmlformats.org/officeDocument/2006/relationships/image" Target="../media/image14.jpeg"/><Relationship Id="rId20" Type="http://schemas.openxmlformats.org/officeDocument/2006/relationships/image" Target="../media/image18.jpe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9.jpeg"/><Relationship Id="rId5" Type="http://schemas.openxmlformats.org/officeDocument/2006/relationships/image" Target="../media/image5.png"/><Relationship Id="rId15" Type="http://schemas.openxmlformats.org/officeDocument/2006/relationships/image" Target="../media/image13.jpeg"/><Relationship Id="rId10" Type="http://schemas.openxmlformats.org/officeDocument/2006/relationships/hyperlink" Target="http://profesores.aulaplaneta.com/DNNPlayerPackages/Package13517/InfoGuion/cuadernoestudio/images_xml/CN_08_07_img6_zoom.jpg" TargetMode="External"/><Relationship Id="rId19" Type="http://schemas.openxmlformats.org/officeDocument/2006/relationships/image" Target="../media/image17.jpeg"/><Relationship Id="rId4" Type="http://schemas.openxmlformats.org/officeDocument/2006/relationships/image" Target="../media/image4.png"/><Relationship Id="rId9" Type="http://schemas.openxmlformats.org/officeDocument/2006/relationships/image" Target="../media/image8.png"/><Relationship Id="rId14" Type="http://schemas.openxmlformats.org/officeDocument/2006/relationships/image" Target="../media/image12.jpeg"/><Relationship Id="rId22" Type="http://schemas.openxmlformats.org/officeDocument/2006/relationships/image" Target="../media/image20.jpeg"/></Relationships>
</file>

<file path=xl/drawings/drawing1.xml><?xml version="1.0" encoding="utf-8"?>
<xdr:wsDr xmlns:xdr="http://schemas.openxmlformats.org/drawingml/2006/spreadsheetDrawing" xmlns:a="http://schemas.openxmlformats.org/drawingml/2006/main">
  <xdr:twoCellAnchor editAs="oneCell">
    <xdr:from>
      <xdr:col>10</xdr:col>
      <xdr:colOff>1512795</xdr:colOff>
      <xdr:row>9</xdr:row>
      <xdr:rowOff>526677</xdr:rowOff>
    </xdr:from>
    <xdr:to>
      <xdr:col>10</xdr:col>
      <xdr:colOff>4213412</xdr:colOff>
      <xdr:row>9</xdr:row>
      <xdr:rowOff>2140323</xdr:rowOff>
    </xdr:to>
    <xdr:pic>
      <xdr:nvPicPr>
        <xdr:cNvPr id="22" name="Imagen 21" descr="Long exposure of cars passing through of the city-highway and transmission towe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862177" y="2521324"/>
          <a:ext cx="2700617" cy="1613646"/>
        </a:xfrm>
        <a:prstGeom prst="rect">
          <a:avLst/>
        </a:prstGeom>
        <a:noFill/>
        <a:ln>
          <a:noFill/>
        </a:ln>
      </xdr:spPr>
    </xdr:pic>
    <xdr:clientData/>
  </xdr:twoCellAnchor>
  <xdr:twoCellAnchor editAs="oneCell">
    <xdr:from>
      <xdr:col>10</xdr:col>
      <xdr:colOff>1792940</xdr:colOff>
      <xdr:row>10</xdr:row>
      <xdr:rowOff>235324</xdr:rowOff>
    </xdr:from>
    <xdr:to>
      <xdr:col>10</xdr:col>
      <xdr:colOff>4078942</xdr:colOff>
      <xdr:row>10</xdr:row>
      <xdr:rowOff>1759324</xdr:rowOff>
    </xdr:to>
    <xdr:pic>
      <xdr:nvPicPr>
        <xdr:cNvPr id="23" name="Imagen 22" descr="Spark from electric static jumping between two thumb."/>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142322" y="4706471"/>
          <a:ext cx="2286002" cy="1524000"/>
        </a:xfrm>
        <a:prstGeom prst="rect">
          <a:avLst/>
        </a:prstGeom>
        <a:noFill/>
        <a:ln>
          <a:noFill/>
        </a:ln>
      </xdr:spPr>
    </xdr:pic>
    <xdr:clientData/>
  </xdr:twoCellAnchor>
  <xdr:twoCellAnchor editAs="oneCell">
    <xdr:from>
      <xdr:col>10</xdr:col>
      <xdr:colOff>2017059</xdr:colOff>
      <xdr:row>11</xdr:row>
      <xdr:rowOff>169689</xdr:rowOff>
    </xdr:from>
    <xdr:to>
      <xdr:col>10</xdr:col>
      <xdr:colOff>3864909</xdr:colOff>
      <xdr:row>11</xdr:row>
      <xdr:rowOff>2013729</xdr:rowOff>
    </xdr:to>
    <xdr:pic>
      <xdr:nvPicPr>
        <xdr:cNvPr id="26" name="Imagen 25" descr="http://profesores.aulaplaneta.com/DNNPlayerPackages/Package13517/InfoGuion/cuadernoestudio/images_xml/CN_08_07_img2_zoom.jpg"/>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372845" y="6428975"/>
          <a:ext cx="1847850" cy="1844040"/>
        </a:xfrm>
        <a:prstGeom prst="rect">
          <a:avLst/>
        </a:prstGeom>
        <a:noFill/>
        <a:ln>
          <a:noFill/>
        </a:ln>
      </xdr:spPr>
    </xdr:pic>
    <xdr:clientData/>
  </xdr:twoCellAnchor>
  <xdr:twoCellAnchor editAs="oneCell">
    <xdr:from>
      <xdr:col>10</xdr:col>
      <xdr:colOff>1905000</xdr:colOff>
      <xdr:row>12</xdr:row>
      <xdr:rowOff>254895</xdr:rowOff>
    </xdr:from>
    <xdr:to>
      <xdr:col>10</xdr:col>
      <xdr:colOff>4213225</xdr:colOff>
      <xdr:row>12</xdr:row>
      <xdr:rowOff>1626495</xdr:rowOff>
    </xdr:to>
    <xdr:pic>
      <xdr:nvPicPr>
        <xdr:cNvPr id="27" name="Imagen 26"/>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8245070" y="8720071"/>
          <a:ext cx="2308225" cy="1371600"/>
        </a:xfrm>
        <a:prstGeom prst="rect">
          <a:avLst/>
        </a:prstGeom>
        <a:noFill/>
        <a:ln>
          <a:noFill/>
        </a:ln>
      </xdr:spPr>
    </xdr:pic>
    <xdr:clientData/>
  </xdr:twoCellAnchor>
  <xdr:twoCellAnchor editAs="oneCell">
    <xdr:from>
      <xdr:col>10</xdr:col>
      <xdr:colOff>1891584</xdr:colOff>
      <xdr:row>13</xdr:row>
      <xdr:rowOff>228063</xdr:rowOff>
    </xdr:from>
    <xdr:to>
      <xdr:col>10</xdr:col>
      <xdr:colOff>4281724</xdr:colOff>
      <xdr:row>13</xdr:row>
      <xdr:rowOff>2008603</xdr:rowOff>
    </xdr:to>
    <xdr:pic>
      <xdr:nvPicPr>
        <xdr:cNvPr id="28" name="Imagen 27"/>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8231654" y="10692148"/>
          <a:ext cx="2390140" cy="1780540"/>
        </a:xfrm>
        <a:prstGeom prst="rect">
          <a:avLst/>
        </a:prstGeom>
        <a:noFill/>
        <a:ln>
          <a:noFill/>
        </a:ln>
      </xdr:spPr>
    </xdr:pic>
    <xdr:clientData/>
  </xdr:twoCellAnchor>
  <xdr:twoCellAnchor editAs="oneCell">
    <xdr:from>
      <xdr:col>10</xdr:col>
      <xdr:colOff>1408627</xdr:colOff>
      <xdr:row>14</xdr:row>
      <xdr:rowOff>321971</xdr:rowOff>
    </xdr:from>
    <xdr:to>
      <xdr:col>10</xdr:col>
      <xdr:colOff>4534437</xdr:colOff>
      <xdr:row>14</xdr:row>
      <xdr:rowOff>2306122</xdr:rowOff>
    </xdr:to>
    <xdr:pic>
      <xdr:nvPicPr>
        <xdr:cNvPr id="29" name="Imagen 28" descr="Illustration of two electric wires against a dark background"/>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7748697" y="13174013"/>
          <a:ext cx="3125810" cy="1984151"/>
        </a:xfrm>
        <a:prstGeom prst="rect">
          <a:avLst/>
        </a:prstGeom>
        <a:noFill/>
        <a:ln>
          <a:noFill/>
        </a:ln>
      </xdr:spPr>
    </xdr:pic>
    <xdr:clientData/>
  </xdr:twoCellAnchor>
  <xdr:twoCellAnchor editAs="oneCell">
    <xdr:from>
      <xdr:col>10</xdr:col>
      <xdr:colOff>1811091</xdr:colOff>
      <xdr:row>15</xdr:row>
      <xdr:rowOff>295141</xdr:rowOff>
    </xdr:from>
    <xdr:to>
      <xdr:col>10</xdr:col>
      <xdr:colOff>3963741</xdr:colOff>
      <xdr:row>15</xdr:row>
      <xdr:rowOff>1810251</xdr:rowOff>
    </xdr:to>
    <xdr:pic>
      <xdr:nvPicPr>
        <xdr:cNvPr id="31" name="Imagen 30" descr="http://profesores.aulaplaneta.com/DNNPlayerPackages/Package13517/InfoGuion/cuadernoestudio/images_xml/CN_08_07_img3_small.jpg">
          <a:hlinkClick xmlns:r="http://schemas.openxmlformats.org/officeDocument/2006/relationships" r:id="rId7"/>
        </xdr:cNvPr>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8151161" y="15669296"/>
          <a:ext cx="2152650" cy="1515110"/>
        </a:xfrm>
        <a:prstGeom prst="rect">
          <a:avLst/>
        </a:prstGeom>
        <a:noFill/>
        <a:ln>
          <a:noFill/>
        </a:ln>
      </xdr:spPr>
    </xdr:pic>
    <xdr:clientData/>
  </xdr:twoCellAnchor>
  <xdr:twoCellAnchor editAs="oneCell">
    <xdr:from>
      <xdr:col>10</xdr:col>
      <xdr:colOff>1609859</xdr:colOff>
      <xdr:row>16</xdr:row>
      <xdr:rowOff>228064</xdr:rowOff>
    </xdr:from>
    <xdr:to>
      <xdr:col>10</xdr:col>
      <xdr:colOff>3799974</xdr:colOff>
      <xdr:row>16</xdr:row>
      <xdr:rowOff>1685389</xdr:rowOff>
    </xdr:to>
    <xdr:pic>
      <xdr:nvPicPr>
        <xdr:cNvPr id="35" name="Imagen 34"/>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7949929" y="17815775"/>
          <a:ext cx="2190115" cy="1457325"/>
        </a:xfrm>
        <a:prstGeom prst="rect">
          <a:avLst/>
        </a:prstGeom>
        <a:noFill/>
        <a:ln>
          <a:noFill/>
        </a:ln>
      </xdr:spPr>
    </xdr:pic>
    <xdr:clientData/>
  </xdr:twoCellAnchor>
  <xdr:twoCellAnchor editAs="oneCell">
    <xdr:from>
      <xdr:col>10</xdr:col>
      <xdr:colOff>1690352</xdr:colOff>
      <xdr:row>17</xdr:row>
      <xdr:rowOff>201232</xdr:rowOff>
    </xdr:from>
    <xdr:to>
      <xdr:col>10</xdr:col>
      <xdr:colOff>4118557</xdr:colOff>
      <xdr:row>17</xdr:row>
      <xdr:rowOff>2320057</xdr:rowOff>
    </xdr:to>
    <xdr:pic>
      <xdr:nvPicPr>
        <xdr:cNvPr id="36" name="Imagen 35" descr="http://profesores.aulaplaneta.com/DNNPlayerPackages/Package13517/InfoGuion/cuadernoestudio/images_xml/CN_08_07_img6_small.jpg">
          <a:hlinkClick xmlns:r="http://schemas.openxmlformats.org/officeDocument/2006/relationships" r:id="rId10"/>
        </xdr:cNvPr>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8030422" y="19828098"/>
          <a:ext cx="2428205" cy="2118825"/>
        </a:xfrm>
        <a:prstGeom prst="rect">
          <a:avLst/>
        </a:prstGeom>
        <a:noFill/>
        <a:ln>
          <a:noFill/>
        </a:ln>
      </xdr:spPr>
    </xdr:pic>
    <xdr:clientData/>
  </xdr:twoCellAnchor>
  <xdr:twoCellAnchor editAs="oneCell">
    <xdr:from>
      <xdr:col>10</xdr:col>
      <xdr:colOff>952500</xdr:colOff>
      <xdr:row>18</xdr:row>
      <xdr:rowOff>653142</xdr:rowOff>
    </xdr:from>
    <xdr:to>
      <xdr:col>10</xdr:col>
      <xdr:colOff>4184650</xdr:colOff>
      <xdr:row>18</xdr:row>
      <xdr:rowOff>2370182</xdr:rowOff>
    </xdr:to>
    <xdr:pic>
      <xdr:nvPicPr>
        <xdr:cNvPr id="49" name="Imagen 48"/>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17308286" y="22941642"/>
          <a:ext cx="3232150" cy="1717040"/>
        </a:xfrm>
        <a:prstGeom prst="rect">
          <a:avLst/>
        </a:prstGeom>
        <a:noFill/>
        <a:ln>
          <a:noFill/>
        </a:ln>
      </xdr:spPr>
    </xdr:pic>
    <xdr:clientData/>
  </xdr:twoCellAnchor>
  <xdr:twoCellAnchor editAs="oneCell">
    <xdr:from>
      <xdr:col>10</xdr:col>
      <xdr:colOff>484910</xdr:colOff>
      <xdr:row>19</xdr:row>
      <xdr:rowOff>398318</xdr:rowOff>
    </xdr:from>
    <xdr:to>
      <xdr:col>10</xdr:col>
      <xdr:colOff>4440325</xdr:colOff>
      <xdr:row>19</xdr:row>
      <xdr:rowOff>2493818</xdr:rowOff>
    </xdr:to>
    <xdr:pic>
      <xdr:nvPicPr>
        <xdr:cNvPr id="51" name="Imagen 50"/>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6815955" y="25527000"/>
          <a:ext cx="3955415" cy="2095500"/>
        </a:xfrm>
        <a:prstGeom prst="rect">
          <a:avLst/>
        </a:prstGeom>
        <a:noFill/>
        <a:ln>
          <a:noFill/>
        </a:ln>
      </xdr:spPr>
    </xdr:pic>
    <xdr:clientData/>
  </xdr:twoCellAnchor>
  <xdr:twoCellAnchor editAs="oneCell">
    <xdr:from>
      <xdr:col>10</xdr:col>
      <xdr:colOff>692726</xdr:colOff>
      <xdr:row>20</xdr:row>
      <xdr:rowOff>242453</xdr:rowOff>
    </xdr:from>
    <xdr:to>
      <xdr:col>10</xdr:col>
      <xdr:colOff>4641273</xdr:colOff>
      <xdr:row>20</xdr:row>
      <xdr:rowOff>2315440</xdr:rowOff>
    </xdr:to>
    <xdr:pic>
      <xdr:nvPicPr>
        <xdr:cNvPr id="52" name="Imagen 51" descr="Vintage single coil pick up of an electric guitar, which transforms vibration to electricity.  "/>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7023771" y="28401817"/>
          <a:ext cx="3948547" cy="2072987"/>
        </a:xfrm>
        <a:prstGeom prst="rect">
          <a:avLst/>
        </a:prstGeom>
        <a:noFill/>
        <a:ln>
          <a:noFill/>
        </a:ln>
      </xdr:spPr>
    </xdr:pic>
    <xdr:clientData/>
  </xdr:twoCellAnchor>
  <xdr:twoCellAnchor editAs="oneCell">
    <xdr:from>
      <xdr:col>10</xdr:col>
      <xdr:colOff>1922319</xdr:colOff>
      <xdr:row>21</xdr:row>
      <xdr:rowOff>277092</xdr:rowOff>
    </xdr:from>
    <xdr:to>
      <xdr:col>10</xdr:col>
      <xdr:colOff>3567547</xdr:colOff>
      <xdr:row>21</xdr:row>
      <xdr:rowOff>1740476</xdr:rowOff>
    </xdr:to>
    <xdr:pic>
      <xdr:nvPicPr>
        <xdr:cNvPr id="53" name="Imagen 52" descr="Rare earth elements(REE) image illustration"/>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8253364" y="30982228"/>
          <a:ext cx="1645228" cy="1463384"/>
        </a:xfrm>
        <a:prstGeom prst="rect">
          <a:avLst/>
        </a:prstGeom>
        <a:noFill/>
        <a:ln>
          <a:noFill/>
        </a:ln>
      </xdr:spPr>
    </xdr:pic>
    <xdr:clientData/>
  </xdr:twoCellAnchor>
  <xdr:twoCellAnchor editAs="oneCell">
    <xdr:from>
      <xdr:col>10</xdr:col>
      <xdr:colOff>2424546</xdr:colOff>
      <xdr:row>22</xdr:row>
      <xdr:rowOff>294409</xdr:rowOff>
    </xdr:from>
    <xdr:to>
      <xdr:col>10</xdr:col>
      <xdr:colOff>3455786</xdr:colOff>
      <xdr:row>22</xdr:row>
      <xdr:rowOff>1717444</xdr:rowOff>
    </xdr:to>
    <xdr:pic>
      <xdr:nvPicPr>
        <xdr:cNvPr id="54" name="Imagen 53" descr="http://profesores.aulaplaneta.com/DNNPlayerPackages/Package13671/InfoGuion/cuadernoestudio/images_xml/FQ_09_09_img1_zoom.jpg"/>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8755591" y="32835273"/>
          <a:ext cx="1031240" cy="1423035"/>
        </a:xfrm>
        <a:prstGeom prst="rect">
          <a:avLst/>
        </a:prstGeom>
        <a:noFill/>
        <a:ln>
          <a:noFill/>
        </a:ln>
      </xdr:spPr>
    </xdr:pic>
    <xdr:clientData/>
  </xdr:twoCellAnchor>
  <xdr:twoCellAnchor editAs="oneCell">
    <xdr:from>
      <xdr:col>10</xdr:col>
      <xdr:colOff>2147454</xdr:colOff>
      <xdr:row>23</xdr:row>
      <xdr:rowOff>86591</xdr:rowOff>
    </xdr:from>
    <xdr:to>
      <xdr:col>10</xdr:col>
      <xdr:colOff>3944504</xdr:colOff>
      <xdr:row>23</xdr:row>
      <xdr:rowOff>431396</xdr:rowOff>
    </xdr:to>
    <xdr:pic>
      <xdr:nvPicPr>
        <xdr:cNvPr id="55" name="Imagen 54"/>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8478499" y="34393909"/>
          <a:ext cx="1797050" cy="344805"/>
        </a:xfrm>
        <a:prstGeom prst="rect">
          <a:avLst/>
        </a:prstGeom>
        <a:noFill/>
        <a:ln>
          <a:noFill/>
        </a:ln>
      </xdr:spPr>
    </xdr:pic>
    <xdr:clientData/>
  </xdr:twoCellAnchor>
  <xdr:twoCellAnchor editAs="oneCell">
    <xdr:from>
      <xdr:col>10</xdr:col>
      <xdr:colOff>1870363</xdr:colOff>
      <xdr:row>23</xdr:row>
      <xdr:rowOff>519545</xdr:rowOff>
    </xdr:from>
    <xdr:to>
      <xdr:col>10</xdr:col>
      <xdr:colOff>4357633</xdr:colOff>
      <xdr:row>23</xdr:row>
      <xdr:rowOff>1690025</xdr:rowOff>
    </xdr:to>
    <xdr:pic>
      <xdr:nvPicPr>
        <xdr:cNvPr id="2" name="Imagen 1"/>
        <xdr:cNvPicPr>
          <a:picLocks noChangeAspect="1"/>
        </xdr:cNvPicPr>
      </xdr:nvPicPr>
      <xdr:blipFill>
        <a:blip xmlns:r="http://schemas.openxmlformats.org/officeDocument/2006/relationships" r:embed="rId18"/>
        <a:stretch>
          <a:fillRect/>
        </a:stretch>
      </xdr:blipFill>
      <xdr:spPr>
        <a:xfrm>
          <a:off x="18201408" y="34826863"/>
          <a:ext cx="2487270" cy="1170480"/>
        </a:xfrm>
        <a:prstGeom prst="rect">
          <a:avLst/>
        </a:prstGeom>
      </xdr:spPr>
    </xdr:pic>
    <xdr:clientData/>
  </xdr:twoCellAnchor>
  <xdr:twoCellAnchor editAs="oneCell">
    <xdr:from>
      <xdr:col>10</xdr:col>
      <xdr:colOff>2476501</xdr:colOff>
      <xdr:row>24</xdr:row>
      <xdr:rowOff>121227</xdr:rowOff>
    </xdr:from>
    <xdr:to>
      <xdr:col>10</xdr:col>
      <xdr:colOff>3861957</xdr:colOff>
      <xdr:row>24</xdr:row>
      <xdr:rowOff>1435676</xdr:rowOff>
    </xdr:to>
    <xdr:pic>
      <xdr:nvPicPr>
        <xdr:cNvPr id="56" name="Imagen 55" descr="Terrestrial magnetic field around planet earth. Vector illustration on blue to black gradient background."/>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18807546" y="36125727"/>
          <a:ext cx="1385456" cy="1314449"/>
        </a:xfrm>
        <a:prstGeom prst="rect">
          <a:avLst/>
        </a:prstGeom>
        <a:noFill/>
        <a:ln>
          <a:noFill/>
        </a:ln>
      </xdr:spPr>
    </xdr:pic>
    <xdr:clientData/>
  </xdr:twoCellAnchor>
  <xdr:twoCellAnchor editAs="oneCell">
    <xdr:from>
      <xdr:col>10</xdr:col>
      <xdr:colOff>2355273</xdr:colOff>
      <xdr:row>25</xdr:row>
      <xdr:rowOff>304482</xdr:rowOff>
    </xdr:from>
    <xdr:to>
      <xdr:col>10</xdr:col>
      <xdr:colOff>3913910</xdr:colOff>
      <xdr:row>25</xdr:row>
      <xdr:rowOff>2179493</xdr:rowOff>
    </xdr:to>
    <xdr:pic>
      <xdr:nvPicPr>
        <xdr:cNvPr id="57" name="Imagen 56" descr="http://profesores.aulaplaneta.com/DNNPlayerPackages/Package13862/InfoGuion/cuadernoestudio/images_xml/MN_3C_20_img7_zoom.jpg"/>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18686318" y="37867618"/>
          <a:ext cx="1558637" cy="18750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2008909</xdr:colOff>
      <xdr:row>26</xdr:row>
      <xdr:rowOff>311727</xdr:rowOff>
    </xdr:from>
    <xdr:to>
      <xdr:col>10</xdr:col>
      <xdr:colOff>4520046</xdr:colOff>
      <xdr:row>26</xdr:row>
      <xdr:rowOff>1825337</xdr:rowOff>
    </xdr:to>
    <xdr:pic>
      <xdr:nvPicPr>
        <xdr:cNvPr id="58" name="Imagen 57" descr="DC Motor and Generator"/>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18339954" y="40178182"/>
          <a:ext cx="2511137" cy="1513610"/>
        </a:xfrm>
        <a:prstGeom prst="rect">
          <a:avLst/>
        </a:prstGeom>
        <a:noFill/>
        <a:ln>
          <a:noFill/>
        </a:ln>
      </xdr:spPr>
    </xdr:pic>
    <xdr:clientData/>
  </xdr:twoCellAnchor>
  <xdr:twoCellAnchor editAs="oneCell">
    <xdr:from>
      <xdr:col>10</xdr:col>
      <xdr:colOff>1766455</xdr:colOff>
      <xdr:row>27</xdr:row>
      <xdr:rowOff>432955</xdr:rowOff>
    </xdr:from>
    <xdr:to>
      <xdr:col>10</xdr:col>
      <xdr:colOff>4017819</xdr:colOff>
      <xdr:row>27</xdr:row>
      <xdr:rowOff>1929534</xdr:rowOff>
    </xdr:to>
    <xdr:pic>
      <xdr:nvPicPr>
        <xdr:cNvPr id="59" name="Imagen 58" descr="http://profesores.aulaplaneta.com/DNNPlayerPackages/Package14357/InfoGuion/cuadernoestudio/images_xml/FQ_09_09_img7_zoom.jpg"/>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8097500" y="42256364"/>
          <a:ext cx="2251364" cy="1496579"/>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profesores.aulaplaneta.com/DNNPlayerPackages/Package13862/InfoGuion/cuadernoestudio/images_xml/MN_3C_20_img7_zoom.jpg" TargetMode="External"/><Relationship Id="rId1" Type="http://schemas.openxmlformats.org/officeDocument/2006/relationships/hyperlink" Target="http://profesores.aulaplaneta.com/DNNPlayerPackages/Package13517/InfoGuion/cuadernoestudio/images_xml/CN_08_07_img3_zoom.jpg"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F1" zoomScale="70" zoomScaleNormal="70" zoomScalePageLayoutView="140" workbookViewId="0">
      <pane ySplit="9" topLeftCell="A10" activePane="bottomLeft" state="frozen"/>
      <selection pane="bottomLeft" activeCell="K23" sqref="K23"/>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73.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8"/>
      <c r="I1" s="48"/>
      <c r="J1" s="16"/>
      <c r="K1" s="16"/>
    </row>
    <row r="2" spans="1:16" ht="15.75" x14ac:dyDescent="0.25">
      <c r="A2" s="1"/>
      <c r="B2" s="3" t="s">
        <v>129</v>
      </c>
      <c r="C2" s="112" t="s">
        <v>22</v>
      </c>
      <c r="D2" s="113"/>
      <c r="F2" s="105" t="s">
        <v>0</v>
      </c>
      <c r="G2" s="106"/>
      <c r="H2" s="48"/>
      <c r="I2" s="48"/>
      <c r="J2" s="16"/>
    </row>
    <row r="3" spans="1:16" ht="15.75" x14ac:dyDescent="0.25">
      <c r="A3" s="1"/>
      <c r="B3" s="4" t="s">
        <v>8</v>
      </c>
      <c r="C3" s="114">
        <v>8</v>
      </c>
      <c r="D3" s="115"/>
      <c r="F3" s="107">
        <v>42040</v>
      </c>
      <c r="G3" s="108"/>
      <c r="H3" s="48"/>
      <c r="I3" s="48"/>
      <c r="J3" s="16"/>
    </row>
    <row r="4" spans="1:16" ht="16.5" x14ac:dyDescent="0.3">
      <c r="A4" s="1"/>
      <c r="B4" s="4" t="s">
        <v>54</v>
      </c>
      <c r="C4" s="114" t="s">
        <v>161</v>
      </c>
      <c r="D4" s="115"/>
      <c r="E4" s="5"/>
      <c r="F4" s="47" t="s">
        <v>55</v>
      </c>
      <c r="G4" s="46" t="s">
        <v>145</v>
      </c>
      <c r="H4" s="48"/>
      <c r="I4" s="48"/>
      <c r="J4" s="16"/>
      <c r="K4" s="16"/>
    </row>
    <row r="5" spans="1:16" ht="16.5" thickBot="1" x14ac:dyDescent="0.3">
      <c r="A5" s="1"/>
      <c r="B5" s="6" t="s">
        <v>1</v>
      </c>
      <c r="C5" s="116" t="s">
        <v>154</v>
      </c>
      <c r="D5" s="117"/>
      <c r="E5" s="5"/>
      <c r="F5" s="45" t="str">
        <f>IF(G4="Recurso","Motor del recurso","")</f>
        <v/>
      </c>
      <c r="G5" s="45"/>
      <c r="H5" s="48"/>
      <c r="I5" s="69"/>
      <c r="J5" s="16"/>
      <c r="K5" s="16"/>
    </row>
    <row r="6" spans="1:16" ht="16.5" thickBot="1" x14ac:dyDescent="0.3">
      <c r="A6" s="1"/>
      <c r="B6" s="1"/>
      <c r="C6" s="1"/>
      <c r="D6" s="1"/>
      <c r="E6" s="7"/>
      <c r="F6" s="1"/>
      <c r="G6" s="1"/>
      <c r="H6" s="48"/>
      <c r="I6" s="48"/>
      <c r="J6" s="16"/>
      <c r="K6" s="16"/>
    </row>
    <row r="7" spans="1:16" ht="15" customHeight="1" x14ac:dyDescent="0.25">
      <c r="A7" s="1"/>
      <c r="B7" s="32" t="s">
        <v>40</v>
      </c>
      <c r="C7" s="8" t="s">
        <v>160</v>
      </c>
      <c r="D7" s="31" t="s">
        <v>39</v>
      </c>
      <c r="F7" s="1"/>
      <c r="G7" s="1"/>
      <c r="H7" s="1"/>
      <c r="I7" s="1"/>
      <c r="J7" s="16"/>
      <c r="K7" s="16"/>
    </row>
    <row r="8" spans="1:16" s="9" customFormat="1" ht="16.5" thickBot="1" x14ac:dyDescent="0.3">
      <c r="A8" s="10"/>
      <c r="B8" s="10"/>
      <c r="C8" s="10"/>
      <c r="D8" s="11"/>
      <c r="E8" s="11"/>
      <c r="F8" s="109" t="s">
        <v>62</v>
      </c>
      <c r="G8" s="110"/>
      <c r="H8" s="110"/>
      <c r="I8" s="111"/>
      <c r="J8" s="18"/>
      <c r="K8" s="12"/>
      <c r="L8" s="2"/>
      <c r="M8" s="2"/>
      <c r="N8" s="2"/>
      <c r="O8" s="2"/>
      <c r="P8" s="2"/>
    </row>
    <row r="9" spans="1:16" ht="26.25" thickBot="1" x14ac:dyDescent="0.3">
      <c r="A9" s="29" t="s">
        <v>2</v>
      </c>
      <c r="B9" s="23" t="s">
        <v>9</v>
      </c>
      <c r="C9" s="22" t="s">
        <v>3</v>
      </c>
      <c r="D9" s="22" t="s">
        <v>4</v>
      </c>
      <c r="E9" s="22" t="s">
        <v>5</v>
      </c>
      <c r="F9" s="68" t="s">
        <v>61</v>
      </c>
      <c r="G9" s="68" t="s">
        <v>59</v>
      </c>
      <c r="H9" s="68" t="s">
        <v>60</v>
      </c>
      <c r="I9" s="68" t="s">
        <v>121</v>
      </c>
      <c r="J9" s="23" t="s">
        <v>6</v>
      </c>
      <c r="K9" s="24" t="s">
        <v>7</v>
      </c>
    </row>
    <row r="10" spans="1:16" s="12" customFormat="1" ht="195" customHeight="1" x14ac:dyDescent="0.25">
      <c r="A10" s="13" t="str">
        <f>IF(OR(B10&lt;&gt;"",J10&lt;&gt;""),"IMG01","")</f>
        <v>IMG01</v>
      </c>
      <c r="B10" s="92">
        <v>102741539</v>
      </c>
      <c r="C10" s="25" t="str">
        <f>IF(OR(B10&lt;&gt;"",J10&lt;&gt;""),IF($G$4="Recurso",CONCATENATE($G$4," ",$G$5),$G$4),"")</f>
        <v>Cuaderno de Estudio</v>
      </c>
      <c r="D10" s="14" t="s">
        <v>146</v>
      </c>
      <c r="E10" s="14" t="s">
        <v>148</v>
      </c>
      <c r="F10" s="14" t="str">
        <f>IF(OR(B10&lt;&gt;"",J10&lt;&gt;""),CONCATENATE($C$7,"_",$A10,IF($G$4="Cuaderno de Estudio","_small",CONCATENATE(IF(I10="","","n"),IF(LEFT($G$5,1)="F",".jpg",".png")))),"")</f>
        <v>CN_08_12_CO_IMG01_small</v>
      </c>
      <c r="G10" s="14" t="str">
        <f>IF(F10&lt;&gt;"",IF($G$4="Recurso",IF(LEFT($G$5,1)="M",VLOOKUP($G$5,'Definición técnica de imagenes'!$A$3:$G$17,5,FALSE),IF($G$5="F1",'Definición técnica de imagenes'!$E$15,'Definición técnica de imagenes'!$F$13)),'Definición técnica de imagenes'!$E$16),"")</f>
        <v>526 x 370 px</v>
      </c>
      <c r="H10" s="14" t="str">
        <f>IF(AND(I10&lt;&gt;"",I10&lt;&gt;0),IF(OR(B10&lt;&gt;"",J10&lt;&gt;""),CONCATENATE($C$7,"_",$A10,IF($G$4="Cuaderno de Estudio","_zoom",CONCATENATE("a",IF(LEFT($G$5,1)="F",".jpg",".png")))),""),"")</f>
        <v>CN_08_12_CO_IMG01_zoom</v>
      </c>
      <c r="I10" s="14" t="str">
        <f>IF(OR(B10&lt;&gt;"",J10&lt;&gt;""),IF($G$4="Recurso",IF(LEFT($G$5,1)="M",IF(VLOOKUP($G$5,'Definición técnica de imagenes'!$A$3:$G$17,6,FALSE)=0,"",VLOOKUP($G$5,'Definición técnica de imagenes'!$A$3:$G$17,6,FALSE)),IF($G$5="F1","","")),'Definición técnica de imagenes'!$F$16),"")</f>
        <v>800 x 600 px</v>
      </c>
      <c r="J10" s="98" t="s">
        <v>162</v>
      </c>
      <c r="K10" s="19"/>
    </row>
    <row r="11" spans="1:16" s="12" customFormat="1" ht="141" customHeight="1" x14ac:dyDescent="0.25">
      <c r="A11" s="13" t="str">
        <f>IF(OR(B11&lt;&gt;"",J11&lt;&gt;""),CONCATENATE(LEFT(A10,3),IF(MID(A10,4,2)+1&lt;10,CONCATENATE("0",MID(A10,4,2)+1))),"")</f>
        <v>IMG02</v>
      </c>
      <c r="B11" s="92">
        <v>60571642</v>
      </c>
      <c r="C11" s="25" t="str">
        <f t="shared" ref="C11:C23" si="0">IF(OR(B11&lt;&gt;"",J11&lt;&gt;""),IF($G$4="Recurso",CONCATENATE($G$4," ",$G$5),$G$4),"")</f>
        <v>Cuaderno de Estudio</v>
      </c>
      <c r="D11" s="75" t="s">
        <v>146</v>
      </c>
      <c r="E11" s="14" t="s">
        <v>148</v>
      </c>
      <c r="F11" s="14" t="str">
        <f t="shared" ref="F11:F74" si="1">IF(OR(B11&lt;&gt;"",J11&lt;&gt;""),CONCATENATE($C$7,"_",$A11,IF($G$4="Cuaderno de Estudio","_small",CONCATENATE(IF(I11="","","n"),IF(LEFT($G$5,1)="F",".jpg",".png")))),"")</f>
        <v>CN_08_12_CO_IMG02_small</v>
      </c>
      <c r="G11" s="14" t="str">
        <f>IF(F11&lt;&gt;"",IF($G$4="Recurso",IF(LEFT($G$5,1)="M",VLOOKUP($G$5,'Definición técnica de imagenes'!$A$3:$G$17,5,FALSE),IF($G$5="F1",'Definición técnica de imagenes'!$E$15,'Definición técnica de imagenes'!$F$13)),'Definición técnica de imagenes'!$E$16),"")</f>
        <v>526 x 370 px</v>
      </c>
      <c r="H11" s="14" t="str">
        <f t="shared" ref="H11:H74" si="2">IF(AND(I11&lt;&gt;"",I11&lt;&gt;0),IF(OR(B11&lt;&gt;"",J11&lt;&gt;""),CONCATENATE($C$7,"_",$A11,IF($G$4="Cuaderno de Estudio","_zoom",CONCATENATE("a",IF(LEFT($G$5,1)="F",".jpg",".png")))),""),"")</f>
        <v>CN_08_12_CO_IMG02_zoom</v>
      </c>
      <c r="I11" s="14" t="str">
        <f>IF(OR(B11&lt;&gt;"",J11&lt;&gt;""),IF($G$4="Recurso",IF(LEFT($G$5,1)="M",IF(VLOOKUP($G$5,'Definición técnica de imagenes'!$A$3:$G$17,6,FALSE)=0,"",VLOOKUP($G$5,'Definición técnica de imagenes'!$A$3:$G$17,6,FALSE)),IF($G$5="F1","","")),'Definición técnica de imagenes'!$F$16),"")</f>
        <v>800 x 600 px</v>
      </c>
      <c r="J11" s="74" t="s">
        <v>163</v>
      </c>
      <c r="K11" s="93"/>
    </row>
    <row r="12" spans="1:16" s="12" customFormat="1" ht="173.25" customHeight="1" x14ac:dyDescent="0.25">
      <c r="A12" s="13" t="str">
        <f t="shared" ref="A12:A30" si="3">IF(OR(B12&lt;&gt;"",J12&lt;&gt;""),CONCATENATE(LEFT(A11,3),IF(MID(A11,4,2)+1&lt;10,CONCATENATE("0",MID(A11,4,2)+1))),"")</f>
        <v>IMG03</v>
      </c>
      <c r="B12" s="99" t="s">
        <v>164</v>
      </c>
      <c r="C12" s="25" t="str">
        <f t="shared" si="0"/>
        <v>Cuaderno de Estudio</v>
      </c>
      <c r="D12" s="14" t="s">
        <v>149</v>
      </c>
      <c r="E12" s="14" t="s">
        <v>147</v>
      </c>
      <c r="F12" s="14" t="str">
        <f t="shared" si="1"/>
        <v>CN_08_12_CO_IMG03_small</v>
      </c>
      <c r="G12" s="14" t="str">
        <f>IF(F12&lt;&gt;"",IF($G$4="Recurso",IF(LEFT($G$5,1)="M",VLOOKUP($G$5,'Definición técnica de imagenes'!$A$3:$G$17,5,FALSE),IF($G$5="F1",'Definición técnica de imagenes'!$E$15,'Definición técnica de imagenes'!$F$13)),'Definición técnica de imagenes'!$E$16),"")</f>
        <v>526 x 370 px</v>
      </c>
      <c r="H12" s="14" t="str">
        <f t="shared" si="2"/>
        <v>CN_08_12_CO_IMG03_zoom</v>
      </c>
      <c r="I12" s="14" t="str">
        <f>IF(OR(B12&lt;&gt;"",J12&lt;&gt;""),IF($G$4="Recurso",IF(LEFT($G$5,1)="M",IF(VLOOKUP($G$5,'Definición técnica de imagenes'!$A$3:$G$17,6,FALSE)=0,"",VLOOKUP($G$5,'Definición técnica de imagenes'!$A$3:$G$17,6,FALSE)),IF($G$5="F1","","")),'Definición técnica de imagenes'!$F$16),"")</f>
        <v>800 x 600 px</v>
      </c>
      <c r="J12" s="77" t="s">
        <v>165</v>
      </c>
      <c r="K12" s="94"/>
    </row>
    <row r="13" spans="1:16" s="12" customFormat="1" ht="157.5" customHeight="1" thickBot="1" x14ac:dyDescent="0.3">
      <c r="A13" s="13" t="str">
        <f t="shared" si="3"/>
        <v>IMG04</v>
      </c>
      <c r="B13" s="92" t="s">
        <v>168</v>
      </c>
      <c r="C13" s="25" t="str">
        <f t="shared" si="0"/>
        <v>Cuaderno de Estudio</v>
      </c>
      <c r="D13" s="14" t="s">
        <v>149</v>
      </c>
      <c r="E13" s="14" t="s">
        <v>148</v>
      </c>
      <c r="F13" s="14" t="str">
        <f t="shared" si="1"/>
        <v>CN_08_12_CO_IMG04_small</v>
      </c>
      <c r="G13" s="14" t="str">
        <f>IF(F13&lt;&gt;"",IF($G$4="Recurso",IF(LEFT($G$5,1)="M",VLOOKUP($G$5,'Definición técnica de imagenes'!$A$3:$G$17,5,FALSE),IF($G$5="F1",'Definición técnica de imagenes'!$E$15,'Definición técnica de imagenes'!$F$13)),'Definición técnica de imagenes'!$E$16),"")</f>
        <v>526 x 370 px</v>
      </c>
      <c r="H13" s="14" t="str">
        <f t="shared" si="2"/>
        <v>CN_08_12_CO_IMG04_zoom</v>
      </c>
      <c r="I13" s="76" t="s">
        <v>155</v>
      </c>
      <c r="J13" s="81" t="s">
        <v>167</v>
      </c>
      <c r="K13" s="94" t="s">
        <v>190</v>
      </c>
    </row>
    <row r="14" spans="1:16" s="12" customFormat="1" ht="187.5" customHeight="1" thickBot="1" x14ac:dyDescent="0.3">
      <c r="A14" s="13" t="str">
        <f t="shared" si="3"/>
        <v>IMG05</v>
      </c>
      <c r="B14" s="100" t="s">
        <v>169</v>
      </c>
      <c r="C14" s="25" t="str">
        <f t="shared" si="0"/>
        <v>Cuaderno de Estudio</v>
      </c>
      <c r="D14" s="14" t="s">
        <v>149</v>
      </c>
      <c r="E14" s="14" t="s">
        <v>148</v>
      </c>
      <c r="F14" s="14" t="str">
        <f t="shared" si="1"/>
        <v>CN_08_12_CO_IMG05_small</v>
      </c>
      <c r="G14" s="14" t="str">
        <f>IF(F14&lt;&gt;"",IF($G$4="Recurso",IF(LEFT($G$5,1)="M",VLOOKUP($G$5,'Definición técnica de imagenes'!$A$3:$G$17,5,FALSE),IF($G$5="F1",'Definición técnica de imagenes'!$E$15,'Definición técnica de imagenes'!$F$13)),'Definición técnica de imagenes'!$E$16),"")</f>
        <v>526 x 370 px</v>
      </c>
      <c r="H14" s="14" t="str">
        <f t="shared" si="2"/>
        <v>CN_08_12_CO_IMG05_zoom</v>
      </c>
      <c r="I14" s="14" t="str">
        <f>IF(OR(B14&lt;&gt;"",J14&lt;&gt;""),IF($G$4="Recurso",IF(LEFT($G$5,1)="M",IF(VLOOKUP($G$5,'Definición técnica de imagenes'!$A$3:$G$17,6,FALSE)=0,"",VLOOKUP($G$5,'Definición técnica de imagenes'!$A$3:$G$17,6,FALSE)),IF($G$5="F1","","")),'Definición técnica de imagenes'!$F$16),"")</f>
        <v>800 x 600 px</v>
      </c>
      <c r="J14" s="95" t="s">
        <v>170</v>
      </c>
      <c r="K14" s="94" t="s">
        <v>166</v>
      </c>
    </row>
    <row r="15" spans="1:16" s="12" customFormat="1" ht="198.75" customHeight="1" x14ac:dyDescent="0.25">
      <c r="A15" s="13" t="str">
        <f t="shared" si="3"/>
        <v>IMG06</v>
      </c>
      <c r="B15" s="79">
        <v>105935402</v>
      </c>
      <c r="C15" s="25" t="str">
        <f t="shared" si="0"/>
        <v>Cuaderno de Estudio</v>
      </c>
      <c r="D15" s="14" t="s">
        <v>149</v>
      </c>
      <c r="E15" s="14" t="s">
        <v>148</v>
      </c>
      <c r="F15" s="14" t="str">
        <f t="shared" si="1"/>
        <v>CN_08_12_CO_IMG06_small</v>
      </c>
      <c r="G15" s="14" t="str">
        <f>IF(F15&lt;&gt;"",IF($G$4="Recurso",IF(LEFT($G$5,1)="M",VLOOKUP($G$5,'Definición técnica de imagenes'!$A$3:$G$17,5,FALSE),IF($G$5="F1",'Definición técnica de imagenes'!$E$15,'Definición técnica de imagenes'!$F$13)),'Definición técnica de imagenes'!$E$16),"")</f>
        <v>526 x 370 px</v>
      </c>
      <c r="H15" s="14" t="str">
        <f t="shared" si="2"/>
        <v>CN_08_12_CO_IMG06_zoom</v>
      </c>
      <c r="I15" s="14" t="str">
        <f>IF(OR(B15&lt;&gt;"",J15&lt;&gt;""),IF($G$4="Recurso",IF(LEFT($G$5,1)="M",IF(VLOOKUP($G$5,'Definición técnica de imagenes'!$A$3:$G$17,6,FALSE)=0,"",VLOOKUP($G$5,'Definición técnica de imagenes'!$A$3:$G$17,6,FALSE)),IF($G$5="F1","","")),'Definición técnica de imagenes'!$F$16),"")</f>
        <v>800 x 600 px</v>
      </c>
      <c r="J15" s="96" t="s">
        <v>171</v>
      </c>
      <c r="K15" s="94"/>
    </row>
    <row r="16" spans="1:16" s="12" customFormat="1" ht="174.75" customHeight="1" x14ac:dyDescent="0.25">
      <c r="A16" s="13" t="str">
        <f t="shared" si="3"/>
        <v>IMG07</v>
      </c>
      <c r="B16" s="80" t="s">
        <v>173</v>
      </c>
      <c r="C16" s="25" t="str">
        <f t="shared" si="0"/>
        <v>Cuaderno de Estudio</v>
      </c>
      <c r="D16" s="14" t="s">
        <v>149</v>
      </c>
      <c r="E16" s="14" t="s">
        <v>148</v>
      </c>
      <c r="F16" s="14" t="str">
        <f t="shared" si="1"/>
        <v>CN_08_12_CO_IMG07_small</v>
      </c>
      <c r="G16" s="14" t="str">
        <f>IF(F16&lt;&gt;"",IF($G$4="Recurso",IF(LEFT($G$5,1)="M",VLOOKUP($G$5,'Definición técnica de imagenes'!$A$3:$G$17,5,FALSE),IF($G$5="F1",'Definición técnica de imagenes'!$E$15,'Definición técnica de imagenes'!$F$13)),'Definición técnica de imagenes'!$E$16),"")</f>
        <v>526 x 370 px</v>
      </c>
      <c r="H16" s="14" t="str">
        <f t="shared" si="2"/>
        <v>CN_08_12_CO_IMG07_zoom</v>
      </c>
      <c r="I16" s="14" t="str">
        <f>IF(OR(B16&lt;&gt;"",J16&lt;&gt;""),IF($G$4="Recurso",IF(LEFT($G$5,1)="M",IF(VLOOKUP($G$5,'Definición técnica de imagenes'!$A$3:$G$17,6,FALSE)=0,"",VLOOKUP($G$5,'Definición técnica de imagenes'!$A$3:$G$17,6,FALSE)),IF($G$5="F1","","")),'Definición técnica de imagenes'!$F$16),"")</f>
        <v>800 x 600 px</v>
      </c>
      <c r="J16" s="82" t="s">
        <v>172</v>
      </c>
      <c r="K16" s="97"/>
    </row>
    <row r="17" spans="1:11" s="12" customFormat="1" ht="160.5" customHeight="1" x14ac:dyDescent="0.25">
      <c r="A17" s="13" t="str">
        <f t="shared" si="3"/>
        <v>IMG08</v>
      </c>
      <c r="B17" s="84" t="s">
        <v>169</v>
      </c>
      <c r="C17" s="25" t="str">
        <f t="shared" si="0"/>
        <v>Cuaderno de Estudio</v>
      </c>
      <c r="D17" s="14" t="s">
        <v>149</v>
      </c>
      <c r="E17" s="14" t="s">
        <v>148</v>
      </c>
      <c r="F17" s="14" t="str">
        <f t="shared" si="1"/>
        <v>CN_08_12_CO_IMG08_small</v>
      </c>
      <c r="G17" s="14" t="str">
        <f>IF(F17&lt;&gt;"",IF($G$4="Recurso",IF(LEFT($G$5,1)="M",VLOOKUP($G$5,'Definición técnica de imagenes'!$A$3:$G$17,5,FALSE),IF($G$5="F1",'Definición técnica de imagenes'!$E$15,'Definición técnica de imagenes'!$F$13)),'Definición técnica de imagenes'!$E$16),"")</f>
        <v>526 x 370 px</v>
      </c>
      <c r="H17" s="14" t="str">
        <f t="shared" si="2"/>
        <v>CN_08_12_CO_IMG08_zoom</v>
      </c>
      <c r="I17" s="14" t="str">
        <f>IF(OR(B17&lt;&gt;"",J17&lt;&gt;""),IF($G$4="Recurso",IF(LEFT($G$5,1)="M",IF(VLOOKUP($G$5,'Definición técnica de imagenes'!$A$3:$G$17,6,FALSE)=0,"",VLOOKUP($G$5,'Definición técnica de imagenes'!$A$3:$G$17,6,FALSE)),IF($G$5="F1","","")),'Definición técnica de imagenes'!$F$16),"")</f>
        <v>800 x 600 px</v>
      </c>
      <c r="J17" s="78" t="s">
        <v>174</v>
      </c>
      <c r="K17" s="72" t="s">
        <v>166</v>
      </c>
    </row>
    <row r="18" spans="1:11" s="12" customFormat="1" ht="204.75" customHeight="1" x14ac:dyDescent="0.25">
      <c r="A18" s="13" t="str">
        <f t="shared" si="3"/>
        <v>IMG09</v>
      </c>
      <c r="B18" s="80" t="s">
        <v>175</v>
      </c>
      <c r="C18" s="25" t="str">
        <f t="shared" si="0"/>
        <v>Cuaderno de Estudio</v>
      </c>
      <c r="D18" s="14" t="s">
        <v>149</v>
      </c>
      <c r="E18" s="14" t="s">
        <v>148</v>
      </c>
      <c r="F18" s="14" t="str">
        <f t="shared" si="1"/>
        <v>CN_08_12_CO_IMG09_small</v>
      </c>
      <c r="G18" s="14" t="str">
        <f>IF(F18&lt;&gt;"",IF($G$4="Recurso",IF(LEFT($G$5,1)="M",VLOOKUP($G$5,'Definición técnica de imagenes'!$A$3:$G$17,5,FALSE),IF($G$5="F1",'Definición técnica de imagenes'!$E$15,'Definición técnica de imagenes'!$F$13)),'Definición técnica de imagenes'!$E$16),"")</f>
        <v>526 x 370 px</v>
      </c>
      <c r="H18" s="14" t="str">
        <f t="shared" si="2"/>
        <v>CN_08_12_CO_IMG09_zoom</v>
      </c>
      <c r="I18" s="14" t="str">
        <f>IF(OR(B18&lt;&gt;"",J18&lt;&gt;""),IF($G$4="Recurso",IF(LEFT($G$5,1)="M",IF(VLOOKUP($G$5,'Definición técnica de imagenes'!$A$3:$G$17,6,FALSE)=0,"",VLOOKUP($G$5,'Definición técnica de imagenes'!$A$3:$G$17,6,FALSE)),IF($G$5="F1","","")),'Definición técnica de imagenes'!$F$16),"")</f>
        <v>800 x 600 px</v>
      </c>
      <c r="J18" s="85" t="s">
        <v>176</v>
      </c>
      <c r="K18" s="94"/>
    </row>
    <row r="19" spans="1:11" s="12" customFormat="1" ht="229.5" customHeight="1" x14ac:dyDescent="0.25">
      <c r="A19" s="73" t="s">
        <v>150</v>
      </c>
      <c r="B19" s="101" t="s">
        <v>169</v>
      </c>
      <c r="C19" s="25" t="str">
        <f>IF(OR(B19&lt;&gt;"",J19&lt;&gt;""),IF($G$4="Recurso",CONCATENATE($G$4," ",$G$5),$G$4),"")</f>
        <v>Cuaderno de Estudio</v>
      </c>
      <c r="D19" s="14" t="s">
        <v>146</v>
      </c>
      <c r="E19" s="14" t="s">
        <v>148</v>
      </c>
      <c r="F19" s="14" t="str">
        <f>IF(OR(B19&lt;&gt;"",J19&lt;&gt;""),CONCATENATE($C$7,"_",$A19,IF($G$4="Cuaderno de Estudio","_small",CONCATENATE(IF(I19="","","n"),IF(LEFT($G$5,1)="F",".jpg",".png")))),"")</f>
        <v>CN_08_12_CO_IMG10_small</v>
      </c>
      <c r="G19" s="14" t="str">
        <f>IF(F19&lt;&gt;"",IF($G$4="Recurso",IF(LEFT($G$5,1)="M",VLOOKUP($G$5,'Definición técnica de imagenes'!$A$3:$G$17,5,FALSE),IF($G$5="F1",'Definición técnica de imagenes'!$E$15,'Definición técnica de imagenes'!$F$13)),'Definición técnica de imagenes'!$E$16),"")</f>
        <v>526 x 370 px</v>
      </c>
      <c r="H19" s="14" t="str">
        <f>IF(AND(I19&lt;&gt;"",I19&lt;&gt;0),IF(OR(B19&lt;&gt;"",J19&lt;&gt;""),CONCATENATE($C$7,"_",$A19,IF($G$4="Cuaderno de Estudio","_zoom",CONCATENATE("a",IF(LEFT($G$5,1)="F",".jpg",".png")))),""),"")</f>
        <v>CN_08_12_CO_IMG10_zoom</v>
      </c>
      <c r="I19" s="14" t="str">
        <f>IF(OR(B19&lt;&gt;"",J19&lt;&gt;""),IF($G$4="Recurso",IF(LEFT($G$5,1)="M",IF(VLOOKUP($G$5,'Definición técnica de imagenes'!$A$3:$G$17,6,FALSE)=0,"",VLOOKUP($G$5,'Definición técnica de imagenes'!$A$3:$G$17,6,FALSE)),IF($G$5="F1","","")),'Definición técnica de imagenes'!$F$16),"")</f>
        <v>800 x 600 px</v>
      </c>
      <c r="J19" s="78" t="s">
        <v>177</v>
      </c>
      <c r="K19" s="94" t="s">
        <v>166</v>
      </c>
    </row>
    <row r="20" spans="1:11" s="12" customFormat="1" ht="238.5" customHeight="1" x14ac:dyDescent="0.25">
      <c r="A20" s="73" t="s">
        <v>151</v>
      </c>
      <c r="B20" s="84" t="s">
        <v>169</v>
      </c>
      <c r="C20" s="25" t="str">
        <f t="shared" si="0"/>
        <v>Cuaderno de Estudio</v>
      </c>
      <c r="D20" s="14" t="s">
        <v>149</v>
      </c>
      <c r="E20" s="14" t="s">
        <v>148</v>
      </c>
      <c r="F20" s="14" t="str">
        <f t="shared" si="1"/>
        <v>CN_08_12_CO_IMG11_small</v>
      </c>
      <c r="G20" s="14" t="str">
        <f>IF(F20&lt;&gt;"",IF($G$4="Recurso",IF(LEFT($G$5,1)="M",VLOOKUP($G$5,'Definición técnica de imagenes'!$A$3:$G$17,5,FALSE),IF($G$5="F1",'Definición técnica de imagenes'!$E$15,'Definición técnica de imagenes'!$F$13)),'Definición técnica de imagenes'!$E$16),"")</f>
        <v>526 x 370 px</v>
      </c>
      <c r="H20" s="14" t="str">
        <f t="shared" si="2"/>
        <v>CN_08_12_CO_IMG11_zoom</v>
      </c>
      <c r="I20" s="14" t="str">
        <f>IF(OR(B20&lt;&gt;"",J20&lt;&gt;""),IF($G$4="Recurso",IF(LEFT($G$5,1)="M",IF(VLOOKUP($G$5,'Definición técnica de imagenes'!$A$3:$G$17,6,FALSE)=0,"",VLOOKUP($G$5,'Definición técnica de imagenes'!$A$3:$G$17,6,FALSE)),IF($G$5="F1","","")),'Definición técnica de imagenes'!$F$16),"")</f>
        <v>800 x 600 px</v>
      </c>
      <c r="J20" s="88" t="s">
        <v>178</v>
      </c>
      <c r="K20" s="87" t="s">
        <v>166</v>
      </c>
    </row>
    <row r="21" spans="1:11" s="12" customFormat="1" ht="200.25" customHeight="1" x14ac:dyDescent="0.25">
      <c r="A21" s="73" t="s">
        <v>152</v>
      </c>
      <c r="B21" s="84">
        <v>214468012</v>
      </c>
      <c r="C21" s="25" t="str">
        <f t="shared" si="0"/>
        <v>Cuaderno de Estudio</v>
      </c>
      <c r="D21" s="14" t="s">
        <v>146</v>
      </c>
      <c r="E21" s="14" t="s">
        <v>148</v>
      </c>
      <c r="F21" s="14" t="str">
        <f t="shared" si="1"/>
        <v>CN_08_12_CO_IMG12_small</v>
      </c>
      <c r="G21" s="14" t="str">
        <f>IF(F21&lt;&gt;"",IF($G$4="Recurso",IF(LEFT($G$5,1)="M",VLOOKUP($G$5,'Definición técnica de imagenes'!$A$3:$G$17,5,FALSE),IF($G$5="F1",'Definición técnica de imagenes'!$E$15,'Definición técnica de imagenes'!$F$13)),'Definición técnica de imagenes'!$E$16),"")</f>
        <v>526 x 370 px</v>
      </c>
      <c r="H21" s="14" t="str">
        <f t="shared" si="2"/>
        <v>CN_08_12_CO_IMG12_zoom</v>
      </c>
      <c r="I21" s="14" t="str">
        <f>IF(OR(B21&lt;&gt;"",J21&lt;&gt;""),IF($G$4="Recurso",IF(LEFT($G$5,1)="M",IF(VLOOKUP($G$5,'Definición técnica de imagenes'!$A$3:$G$17,6,FALSE)=0,"",VLOOKUP($G$5,'Definición técnica de imagenes'!$A$3:$G$17,6,FALSE)),IF($G$5="F1","","")),'Definición técnica de imagenes'!$F$16),"")</f>
        <v>800 x 600 px</v>
      </c>
      <c r="J21" s="86" t="s">
        <v>179</v>
      </c>
      <c r="K21" s="89"/>
    </row>
    <row r="22" spans="1:11" s="12" customFormat="1" ht="144" customHeight="1" x14ac:dyDescent="0.25">
      <c r="A22" s="73" t="s">
        <v>153</v>
      </c>
      <c r="B22" s="84">
        <v>272575154</v>
      </c>
      <c r="C22" s="25" t="str">
        <f t="shared" si="0"/>
        <v>Cuaderno de Estudio</v>
      </c>
      <c r="D22" s="14" t="s">
        <v>149</v>
      </c>
      <c r="E22" s="14" t="s">
        <v>147</v>
      </c>
      <c r="F22" s="14" t="str">
        <f t="shared" si="1"/>
        <v>CN_08_12_CO_IMG13_small</v>
      </c>
      <c r="G22" s="14" t="str">
        <f>IF(F22&lt;&gt;"",IF($G$4="Recurso",IF(LEFT($G$5,1)="M",VLOOKUP($G$5,'Definición técnica de imagenes'!$A$3:$G$17,5,FALSE),IF($G$5="F1",'Definición técnica de imagenes'!$E$15,'Definición técnica de imagenes'!$F$13)),'Definición técnica de imagenes'!$E$16),"")</f>
        <v>526 x 370 px</v>
      </c>
      <c r="H22" s="14" t="str">
        <f t="shared" si="2"/>
        <v>CN_08_12_CO_IMG13_zoom</v>
      </c>
      <c r="I22" s="14" t="str">
        <f>IF(OR(B22&lt;&gt;"",J22&lt;&gt;""),IF($G$4="Recurso",IF(LEFT($G$5,1)="M",IF(VLOOKUP($G$5,'Definición técnica de imagenes'!$A$3:$G$17,6,FALSE)=0,"",VLOOKUP($G$5,'Definición técnica de imagenes'!$A$3:$G$17,6,FALSE)),IF($G$5="F1","","")),'Definición técnica de imagenes'!$F$16),"")</f>
        <v>800 x 600 px</v>
      </c>
      <c r="J22" s="82" t="s">
        <v>180</v>
      </c>
      <c r="K22" s="90"/>
    </row>
    <row r="23" spans="1:11" s="12" customFormat="1" ht="139.5" customHeight="1" x14ac:dyDescent="0.25">
      <c r="A23" s="73" t="s">
        <v>156</v>
      </c>
      <c r="B23" s="83" t="s">
        <v>189</v>
      </c>
      <c r="C23" s="25" t="str">
        <f t="shared" si="0"/>
        <v>Cuaderno de Estudio</v>
      </c>
      <c r="D23" s="14" t="s">
        <v>149</v>
      </c>
      <c r="E23" s="14" t="s">
        <v>147</v>
      </c>
      <c r="F23" s="14" t="str">
        <f t="shared" si="1"/>
        <v>CN_08_12_CO_IMG14_small</v>
      </c>
      <c r="G23" s="14" t="str">
        <f>IF(F23&lt;&gt;"",IF($G$4="Recurso",IF(LEFT($G$5,1)="M",VLOOKUP($G$5,'Definición técnica de imagenes'!$A$3:$G$17,5,FALSE),IF($G$5="F1",'Definición técnica de imagenes'!$E$15,'Definición técnica de imagenes'!$F$13)),'Definición técnica de imagenes'!$E$16),"")</f>
        <v>526 x 370 px</v>
      </c>
      <c r="H23" s="14" t="str">
        <f t="shared" si="2"/>
        <v>CN_08_12_CO_IMG14_zoom</v>
      </c>
      <c r="I23" s="14" t="str">
        <f>IF(OR(B23&lt;&gt;"",J23&lt;&gt;""),IF($G$4="Recurso",IF(LEFT($G$5,1)="M",IF(VLOOKUP($G$5,'Definición técnica de imagenes'!$A$3:$G$17,6,FALSE)=0,"",VLOOKUP($G$5,'Definición técnica de imagenes'!$A$3:$G$17,6,FALSE)),IF($G$5="F1","","")),'Definición técnica de imagenes'!$F$16),"")</f>
        <v>800 x 600 px</v>
      </c>
      <c r="J23" s="91" t="s">
        <v>181</v>
      </c>
      <c r="K23" s="137"/>
    </row>
    <row r="24" spans="1:11" s="12" customFormat="1" ht="134.25" customHeight="1" x14ac:dyDescent="0.25">
      <c r="A24" s="73" t="s">
        <v>157</v>
      </c>
      <c r="B24" s="83" t="s">
        <v>169</v>
      </c>
      <c r="C24" s="25" t="str">
        <f>IF(OR(B24&lt;&gt;"",J24&lt;&gt;""),IF($G$4="Recurso",CONCATENATE($G$4," ",$G$5),$G$4),"")</f>
        <v>Cuaderno de Estudio</v>
      </c>
      <c r="D24" s="14" t="s">
        <v>149</v>
      </c>
      <c r="E24" s="14" t="s">
        <v>147</v>
      </c>
      <c r="F24" s="14" t="str">
        <f>IF(OR(B24&lt;&gt;"",J24&lt;&gt;""),CONCATENATE($C$7,"_",$A24,IF($G$4="Cuaderno de Estudio","_small",CONCATENATE(IF(I24="","","n"),IF(LEFT($G$5,1)="F",".jpg",".png")))),"")</f>
        <v>CN_08_12_CO_IMG15_small</v>
      </c>
      <c r="G24" s="14" t="str">
        <f>IF(F24&lt;&gt;"",IF($G$4="Recurso",IF(LEFT($G$5,1)="M",VLOOKUP($G$5,'Definición técnica de imagenes'!$A$3:$G$17,5,FALSE),IF($G$5="F1",'Definición técnica de imagenes'!$E$15,'Definición técnica de imagenes'!$F$13)),'Definición técnica de imagenes'!$E$16),"")</f>
        <v>526 x 370 px</v>
      </c>
      <c r="H24" s="14" t="str">
        <f>IF(AND(I24&lt;&gt;"",I24&lt;&gt;0),IF(OR(B24&lt;&gt;"",J24&lt;&gt;""),CONCATENATE($C$7,"_",$A24,IF($G$4="Cuaderno de Estudio","_zoom",CONCATENATE("a",IF(LEFT($G$5,1)="F",".jpg",".png")))),""),"")</f>
        <v>CN_08_12_CO_IMG15_zoom</v>
      </c>
      <c r="I24" s="14" t="str">
        <f>IF(OR(B24&lt;&gt;"",J24&lt;&gt;""),IF($G$4="Recurso",IF(LEFT($G$5,1)="M",IF(VLOOKUP($G$5,'Definición técnica de imagenes'!$A$3:$G$17,6,FALSE)=0,"",VLOOKUP($G$5,'Definición técnica de imagenes'!$A$3:$G$17,6,FALSE)),IF($G$5="F1","","")),'Definición técnica de imagenes'!$F$16),"")</f>
        <v>800 x 600 px</v>
      </c>
      <c r="J24" s="14" t="s">
        <v>182</v>
      </c>
      <c r="K24" s="87" t="s">
        <v>166</v>
      </c>
    </row>
    <row r="25" spans="1:11" s="12" customFormat="1" ht="123" customHeight="1" x14ac:dyDescent="0.25">
      <c r="A25" s="73" t="s">
        <v>158</v>
      </c>
      <c r="B25" s="102">
        <v>273267506</v>
      </c>
      <c r="C25" s="25" t="str">
        <f>IF(OR(B25&lt;&gt;"",J25&lt;&gt;""),IF($G$4="Recurso",CONCATENATE($G$4," ",$G$5),$G$4),"")</f>
        <v>Cuaderno de Estudio</v>
      </c>
      <c r="D25" s="14" t="s">
        <v>149</v>
      </c>
      <c r="E25" s="14" t="s">
        <v>147</v>
      </c>
      <c r="F25" s="14" t="str">
        <f>IF(OR(B25&lt;&gt;"",J25&lt;&gt;""),CONCATENATE($C$7,"_",$A25,IF($G$4="Cuaderno de Estudio","_small",CONCATENATE(IF(I25="","","n"),IF(LEFT($G$5,1)="F",".jpg",".png")))),"")</f>
        <v>CN_08_12_CO_IMG16_small</v>
      </c>
      <c r="G25" s="14" t="str">
        <f>IF(F25&lt;&gt;"",IF($G$4="Recurso",IF(LEFT($G$5,1)="M",VLOOKUP($G$5,'Definición técnica de imagenes'!$A$3:$G$17,5,FALSE),IF($G$5="F1",'Definición técnica de imagenes'!$E$15,'Definición técnica de imagenes'!$F$13)),'Definición técnica de imagenes'!$E$16),"")</f>
        <v>526 x 370 px</v>
      </c>
      <c r="H25" s="14" t="str">
        <f>IF(AND(I25&lt;&gt;"",I25&lt;&gt;0),IF(OR(B25&lt;&gt;"",J25&lt;&gt;""),CONCATENATE($C$7,"_",$A25,IF($G$4="Cuaderno de Estudio","_zoom",CONCATENATE("a",IF(LEFT($G$5,1)="F",".jpg",".png")))),""),"")</f>
        <v>CN_08_12_CO_IMG16_zoom</v>
      </c>
      <c r="I25" s="14" t="str">
        <f>IF(OR(B25&lt;&gt;"",J25&lt;&gt;""),IF($G$4="Recurso",IF(LEFT($G$5,1)="M",IF(VLOOKUP($G$5,'Definición técnica de imagenes'!$A$3:$G$17,6,FALSE)=0,"",VLOOKUP($G$5,'Definición técnica de imagenes'!$A$3:$G$17,6,FALSE)),IF($G$5="F1","","")),'Definición técnica de imagenes'!$F$16),"")</f>
        <v>800 x 600 px</v>
      </c>
      <c r="J25" s="14" t="s">
        <v>182</v>
      </c>
      <c r="K25" s="19"/>
    </row>
    <row r="26" spans="1:11" s="12" customFormat="1" ht="180.75" customHeight="1" x14ac:dyDescent="0.25">
      <c r="A26" s="73" t="s">
        <v>159</v>
      </c>
      <c r="B26" s="103" t="s">
        <v>184</v>
      </c>
      <c r="C26" s="100" t="s">
        <v>145</v>
      </c>
      <c r="D26" s="14" t="s">
        <v>149</v>
      </c>
      <c r="E26" s="14" t="s">
        <v>147</v>
      </c>
      <c r="F26" s="14" t="str">
        <f t="shared" si="1"/>
        <v>CN_08_12_CO_IMG17_small</v>
      </c>
      <c r="G26" s="14" t="str">
        <f>IF(F26&lt;&gt;"",IF($G$4="Recurso",IF(LEFT($G$5,1)="M",VLOOKUP($G$5,'Definición técnica de imagenes'!$A$3:$G$17,5,FALSE),IF($G$5="F1",'Definición técnica de imagenes'!$E$15,'Definición técnica de imagenes'!$F$13)),'Definición técnica de imagenes'!$E$16),"")</f>
        <v>526 x 370 px</v>
      </c>
      <c r="H26" s="14" t="str">
        <f t="shared" si="2"/>
        <v>CN_08_12_CO_IMG17_zoom</v>
      </c>
      <c r="I26" s="14" t="str">
        <f>IF(OR(B26&lt;&gt;"",J26&lt;&gt;""),IF($G$4="Recurso",IF(LEFT($G$5,1)="M",IF(VLOOKUP($G$5,'Definición técnica de imagenes'!$A$3:$G$17,6,FALSE)=0,"",VLOOKUP($G$5,'Definición técnica de imagenes'!$A$3:$G$17,6,FALSE)),IF($G$5="F1","","")),'Definición técnica de imagenes'!$F$16),"")</f>
        <v>800 x 600 px</v>
      </c>
      <c r="J26" s="14" t="s">
        <v>183</v>
      </c>
      <c r="K26"/>
    </row>
    <row r="27" spans="1:11" s="12" customFormat="1" ht="154.5" customHeight="1" x14ac:dyDescent="0.25">
      <c r="A27" s="13" t="s">
        <v>186</v>
      </c>
      <c r="B27" s="100">
        <v>194664587</v>
      </c>
      <c r="C27" s="100" t="s">
        <v>145</v>
      </c>
      <c r="D27" s="14" t="s">
        <v>149</v>
      </c>
      <c r="E27" s="14" t="s">
        <v>148</v>
      </c>
      <c r="F27" s="14" t="str">
        <f t="shared" si="1"/>
        <v>CN_08_12_CO_IMG18_small</v>
      </c>
      <c r="G27" s="14" t="str">
        <f>IF(F27&lt;&gt;"",IF($G$4="Recurso",IF(LEFT($G$5,1)="M",VLOOKUP($G$5,'Definición técnica de imagenes'!$A$3:$G$17,5,FALSE),IF($G$5="F1",'Definición técnica de imagenes'!$E$15,'Definición técnica de imagenes'!$F$13)),'Definición técnica de imagenes'!$E$16),"")</f>
        <v>526 x 370 px</v>
      </c>
      <c r="H27" s="14" t="str">
        <f t="shared" si="2"/>
        <v>CN_08_12_CO_IMG18_zoom</v>
      </c>
      <c r="I27" s="14" t="str">
        <f>IF(OR(B27&lt;&gt;"",J27&lt;&gt;""),IF($G$4="Recurso",IF(LEFT($G$5,1)="M",IF(VLOOKUP($G$5,'Definición técnica de imagenes'!$A$3:$G$17,6,FALSE)=0,"",VLOOKUP($G$5,'Definición técnica de imagenes'!$A$3:$G$17,6,FALSE)),IF($G$5="F1","","")),'Definición técnica de imagenes'!$F$16),"")</f>
        <v>800 x 600 px</v>
      </c>
      <c r="J27" s="104" t="s">
        <v>185</v>
      </c>
      <c r="K27" s="19"/>
    </row>
    <row r="28" spans="1:11" s="12" customFormat="1" ht="167.25" customHeight="1" x14ac:dyDescent="0.25">
      <c r="A28" s="13" t="s">
        <v>187</v>
      </c>
      <c r="B28" s="25" t="s">
        <v>189</v>
      </c>
      <c r="C28" s="25" t="s">
        <v>145</v>
      </c>
      <c r="D28" s="14" t="s">
        <v>149</v>
      </c>
      <c r="E28" s="14" t="s">
        <v>148</v>
      </c>
      <c r="F28" s="14" t="str">
        <f t="shared" si="1"/>
        <v>CN_08_12_CO_IMG19_small</v>
      </c>
      <c r="G28" s="14" t="str">
        <f>IF(F28&lt;&gt;"",IF($G$4="Recurso",IF(LEFT($G$5,1)="M",VLOOKUP($G$5,'Definición técnica de imagenes'!$A$3:$G$17,5,FALSE),IF($G$5="F1",'Definición técnica de imagenes'!$E$15,'Definición técnica de imagenes'!$F$13)),'Definición técnica de imagenes'!$E$16),"")</f>
        <v>526 x 370 px</v>
      </c>
      <c r="H28" s="14" t="str">
        <f t="shared" si="2"/>
        <v>CN_08_12_CO_IMG19_zoom</v>
      </c>
      <c r="I28" s="14" t="str">
        <f>IF(OR(B28&lt;&gt;"",J28&lt;&gt;""),IF($G$4="Recurso",IF(LEFT($G$5,1)="M",IF(VLOOKUP($G$5,'Definición técnica de imagenes'!$A$3:$G$17,6,FALSE)=0,"",VLOOKUP($G$5,'Definición técnica de imagenes'!$A$3:$G$17,6,FALSE)),IF($G$5="F1","","")),'Definición técnica de imagenes'!$F$16),"")</f>
        <v>800 x 600 px</v>
      </c>
      <c r="J28" s="104" t="s">
        <v>188</v>
      </c>
      <c r="K28" s="136"/>
    </row>
    <row r="29" spans="1:11" s="12" customFormat="1" x14ac:dyDescent="0.25">
      <c r="A29" s="13" t="str">
        <f t="shared" si="3"/>
        <v/>
      </c>
      <c r="B29" s="26"/>
      <c r="C29" s="26"/>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3"/>
        <v/>
      </c>
      <c r="B30" s="26"/>
      <c r="C30" s="26"/>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c r="B31" s="26"/>
      <c r="C31" s="26"/>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c r="B32" s="26"/>
      <c r="C32" s="26"/>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c r="B33" s="26"/>
      <c r="C33" s="26"/>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c r="B34" s="26"/>
      <c r="C34" s="26"/>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c r="B35" s="25"/>
      <c r="C35" s="25"/>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27"/>
      <c r="C36" s="27"/>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25"/>
      <c r="C37" s="25"/>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0"/>
      <c r="K37" s="15"/>
    </row>
    <row r="38" spans="1:11" s="12" customFormat="1" x14ac:dyDescent="0.25">
      <c r="A38" s="13"/>
      <c r="B38" s="28"/>
      <c r="C38" s="28"/>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1"/>
      <c r="K38" s="15"/>
    </row>
    <row r="39" spans="1:11" s="12" customFormat="1" x14ac:dyDescent="0.25">
      <c r="A39" s="13"/>
      <c r="B39" s="25"/>
      <c r="C39" s="25"/>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25"/>
      <c r="C40" s="25"/>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25"/>
      <c r="C41" s="25"/>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25"/>
      <c r="C42" s="25"/>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25"/>
      <c r="C43" s="25"/>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25"/>
      <c r="C44" s="25"/>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25"/>
      <c r="C45" s="25"/>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25"/>
      <c r="C46" s="25"/>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25"/>
      <c r="C47" s="25"/>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25"/>
      <c r="C48" s="25"/>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25"/>
      <c r="C49" s="25"/>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25"/>
      <c r="C50" s="25"/>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25"/>
      <c r="C51" s="25"/>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25"/>
      <c r="C52" s="25"/>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25"/>
      <c r="C53" s="25"/>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25"/>
      <c r="C54" s="25"/>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25"/>
      <c r="C55" s="25"/>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25"/>
      <c r="C56" s="25"/>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25"/>
      <c r="C57" s="25"/>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25"/>
      <c r="C58" s="25"/>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25"/>
      <c r="C59" s="25"/>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25"/>
      <c r="C60" s="25"/>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25"/>
      <c r="C61" s="25"/>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16" r:id="rId1"/>
    <hyperlink ref="B26" r:id="rId2"/>
  </hyperlinks>
  <pageMargins left="0.75" right="0.75" top="1" bottom="1" header="0.5" footer="0.5"/>
  <pageSetup orientation="portrait" horizontalDpi="4294967292" verticalDpi="4294967292" r:id="rId3"/>
  <drawing r:id="rId4"/>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0" customWidth="1"/>
    <col min="2" max="2" width="11" style="30"/>
    <col min="3" max="3" width="13.875" style="30" customWidth="1"/>
    <col min="4" max="4" width="11.375" style="30" customWidth="1"/>
    <col min="5" max="7" width="11" style="30"/>
    <col min="8" max="11" width="11" style="30" hidden="1" customWidth="1"/>
    <col min="12" max="16384" width="11" style="30"/>
  </cols>
  <sheetData>
    <row r="1" spans="1:11" ht="16.5" thickBot="1" x14ac:dyDescent="0.3">
      <c r="A1" s="120" t="s">
        <v>38</v>
      </c>
      <c r="B1" s="121"/>
      <c r="C1" s="121"/>
      <c r="D1" s="121"/>
      <c r="E1" s="121"/>
      <c r="F1" s="122"/>
    </row>
    <row r="2" spans="1:11" x14ac:dyDescent="0.25">
      <c r="A2" s="38" t="s">
        <v>42</v>
      </c>
      <c r="B2" s="39"/>
      <c r="C2" s="123" t="s">
        <v>13</v>
      </c>
      <c r="D2" s="124"/>
      <c r="E2" s="125"/>
      <c r="F2" s="40"/>
    </row>
    <row r="3" spans="1:11" ht="63" x14ac:dyDescent="0.25">
      <c r="A3" s="41" t="s">
        <v>43</v>
      </c>
      <c r="B3" s="39"/>
      <c r="C3" s="129" t="s">
        <v>14</v>
      </c>
      <c r="D3" s="130"/>
      <c r="E3" s="131"/>
      <c r="F3" s="40"/>
      <c r="H3" s="30" t="s">
        <v>18</v>
      </c>
      <c r="I3" s="30" t="s">
        <v>19</v>
      </c>
      <c r="J3" s="30" t="s">
        <v>20</v>
      </c>
      <c r="K3" s="30" t="s">
        <v>52</v>
      </c>
    </row>
    <row r="4" spans="1:11" ht="31.5" x14ac:dyDescent="0.25">
      <c r="A4" s="38" t="s">
        <v>44</v>
      </c>
      <c r="B4" s="39"/>
      <c r="C4" s="34" t="s">
        <v>15</v>
      </c>
      <c r="D4" s="33" t="s">
        <v>16</v>
      </c>
      <c r="E4" s="37" t="s">
        <v>17</v>
      </c>
      <c r="F4" s="40"/>
      <c r="H4" s="30" t="s">
        <v>21</v>
      </c>
      <c r="I4" s="30" t="s">
        <v>25</v>
      </c>
      <c r="J4" s="30">
        <v>1</v>
      </c>
      <c r="K4" s="30">
        <v>1</v>
      </c>
    </row>
    <row r="5" spans="1:11" ht="79.5" thickBot="1" x14ac:dyDescent="0.3">
      <c r="A5" s="41" t="s">
        <v>45</v>
      </c>
      <c r="B5" s="39"/>
      <c r="C5" s="36" t="s">
        <v>35</v>
      </c>
      <c r="D5" s="132" t="str">
        <f>CONCATENATE(H21,"_",I21,"_",J21,"_CO")</f>
        <v>LE_07_04_CO</v>
      </c>
      <c r="E5" s="133"/>
      <c r="F5" s="40"/>
      <c r="H5" s="30" t="s">
        <v>22</v>
      </c>
      <c r="I5" s="30" t="s">
        <v>26</v>
      </c>
      <c r="J5" s="30">
        <v>2</v>
      </c>
      <c r="K5" s="30">
        <v>2</v>
      </c>
    </row>
    <row r="6" spans="1:11" ht="32.25" thickBot="1" x14ac:dyDescent="0.3">
      <c r="A6" s="38" t="s">
        <v>10</v>
      </c>
      <c r="B6" s="39"/>
      <c r="C6" s="39"/>
      <c r="D6" s="39"/>
      <c r="E6" s="39"/>
      <c r="F6" s="40"/>
      <c r="H6" s="30" t="s">
        <v>23</v>
      </c>
      <c r="I6" s="30" t="s">
        <v>27</v>
      </c>
      <c r="J6" s="30">
        <v>3</v>
      </c>
      <c r="K6" s="30">
        <v>3</v>
      </c>
    </row>
    <row r="7" spans="1:11" ht="48" thickBot="1" x14ac:dyDescent="0.3">
      <c r="A7" s="41" t="s">
        <v>11</v>
      </c>
      <c r="B7" s="39"/>
      <c r="C7" s="70" t="s">
        <v>127</v>
      </c>
      <c r="D7" s="118" t="str">
        <f>CONCATENATE("SolicitudGrafica_",D5,".xls")</f>
        <v>SolicitudGrafica_LE_07_04_CO.xls</v>
      </c>
      <c r="E7" s="118"/>
      <c r="F7" s="119"/>
      <c r="H7" s="30" t="s">
        <v>24</v>
      </c>
      <c r="I7" s="30" t="s">
        <v>28</v>
      </c>
      <c r="J7" s="30">
        <v>4</v>
      </c>
      <c r="K7" s="30">
        <v>4</v>
      </c>
    </row>
    <row r="8" spans="1:11" ht="47.25" x14ac:dyDescent="0.25">
      <c r="A8" s="41" t="s">
        <v>53</v>
      </c>
      <c r="B8" s="39"/>
      <c r="C8" s="39"/>
      <c r="D8" s="39"/>
      <c r="E8" s="39"/>
      <c r="F8" s="40"/>
      <c r="I8" s="30" t="s">
        <v>29</v>
      </c>
      <c r="J8" s="30">
        <v>5</v>
      </c>
      <c r="K8" s="30">
        <v>5</v>
      </c>
    </row>
    <row r="9" spans="1:11" ht="47.25" x14ac:dyDescent="0.25">
      <c r="A9" s="41" t="s">
        <v>12</v>
      </c>
      <c r="B9" s="39"/>
      <c r="C9" s="39"/>
      <c r="D9" s="39"/>
      <c r="E9" s="39"/>
      <c r="F9" s="40"/>
      <c r="I9" s="30" t="s">
        <v>30</v>
      </c>
      <c r="J9" s="30">
        <v>6</v>
      </c>
      <c r="K9" s="30">
        <v>6</v>
      </c>
    </row>
    <row r="10" spans="1:11" ht="32.25" thickBot="1" x14ac:dyDescent="0.3">
      <c r="A10" s="42" t="s">
        <v>36</v>
      </c>
      <c r="B10" s="43"/>
      <c r="C10" s="43"/>
      <c r="D10" s="43"/>
      <c r="E10" s="43"/>
      <c r="F10" s="44"/>
      <c r="I10" s="30" t="s">
        <v>31</v>
      </c>
      <c r="J10" s="30">
        <v>7</v>
      </c>
      <c r="K10" s="30">
        <v>7</v>
      </c>
    </row>
    <row r="11" spans="1:11" x14ac:dyDescent="0.25">
      <c r="I11" s="30" t="s">
        <v>32</v>
      </c>
      <c r="J11" s="30">
        <v>8</v>
      </c>
      <c r="K11" s="30">
        <v>8</v>
      </c>
    </row>
    <row r="12" spans="1:11" ht="16.5" thickBot="1" x14ac:dyDescent="0.3">
      <c r="I12" s="30" t="s">
        <v>37</v>
      </c>
      <c r="J12" s="30">
        <v>9</v>
      </c>
      <c r="K12" s="30">
        <v>9</v>
      </c>
    </row>
    <row r="13" spans="1:11" x14ac:dyDescent="0.25">
      <c r="A13" s="120" t="s">
        <v>41</v>
      </c>
      <c r="B13" s="121"/>
      <c r="C13" s="121"/>
      <c r="D13" s="121"/>
      <c r="E13" s="121"/>
      <c r="F13" s="122"/>
      <c r="I13" s="30" t="s">
        <v>33</v>
      </c>
      <c r="J13" s="30">
        <v>10</v>
      </c>
      <c r="K13" s="30">
        <v>10</v>
      </c>
    </row>
    <row r="14" spans="1:11" ht="16.5" thickBot="1" x14ac:dyDescent="0.3">
      <c r="A14" s="41"/>
      <c r="B14" s="39"/>
      <c r="C14" s="39"/>
      <c r="D14" s="39"/>
      <c r="E14" s="39"/>
      <c r="F14" s="40"/>
      <c r="I14" s="30" t="s">
        <v>34</v>
      </c>
      <c r="J14" s="30">
        <v>11</v>
      </c>
      <c r="K14" s="30">
        <v>11</v>
      </c>
    </row>
    <row r="15" spans="1:11" x14ac:dyDescent="0.25">
      <c r="A15" s="38" t="s">
        <v>46</v>
      </c>
      <c r="B15" s="39"/>
      <c r="C15" s="123" t="s">
        <v>49</v>
      </c>
      <c r="D15" s="124"/>
      <c r="E15" s="124"/>
      <c r="F15" s="125"/>
      <c r="J15" s="30">
        <v>12</v>
      </c>
      <c r="K15" s="30">
        <v>12</v>
      </c>
    </row>
    <row r="16" spans="1:11" ht="67.150000000000006" customHeight="1" x14ac:dyDescent="0.25">
      <c r="A16" s="41" t="s">
        <v>47</v>
      </c>
      <c r="B16" s="39"/>
      <c r="C16" s="34" t="s">
        <v>15</v>
      </c>
      <c r="D16" s="33" t="s">
        <v>16</v>
      </c>
      <c r="E16" s="33" t="s">
        <v>17</v>
      </c>
      <c r="F16" s="35" t="s">
        <v>50</v>
      </c>
      <c r="J16" s="30">
        <v>13</v>
      </c>
      <c r="K16" s="30">
        <v>13</v>
      </c>
    </row>
    <row r="17" spans="1:11" ht="32.1" customHeight="1" thickBot="1" x14ac:dyDescent="0.3">
      <c r="A17" s="38" t="s">
        <v>44</v>
      </c>
      <c r="B17" s="39"/>
      <c r="C17" s="36" t="s">
        <v>35</v>
      </c>
      <c r="D17" s="126" t="str">
        <f>CONCATENATE(H21,"_",I21,"_",J21,"_",K45)</f>
        <v>LE_07_04_REC10</v>
      </c>
      <c r="E17" s="127"/>
      <c r="F17" s="128"/>
      <c r="J17" s="30">
        <v>14</v>
      </c>
      <c r="K17" s="30">
        <v>14</v>
      </c>
    </row>
    <row r="18" spans="1:11" ht="79.5" thickBot="1" x14ac:dyDescent="0.3">
      <c r="A18" s="41" t="s">
        <v>48</v>
      </c>
      <c r="B18" s="39"/>
      <c r="C18" s="70" t="s">
        <v>128</v>
      </c>
      <c r="D18" s="118" t="str">
        <f>CONCATENATE("SolicitudGrafica_",D17,".xls")</f>
        <v>SolicitudGrafica_LE_07_04_REC10.xls</v>
      </c>
      <c r="E18" s="118"/>
      <c r="F18" s="119"/>
      <c r="J18" s="30">
        <v>15</v>
      </c>
      <c r="K18" s="30">
        <v>15</v>
      </c>
    </row>
    <row r="19" spans="1:11" x14ac:dyDescent="0.25">
      <c r="A19" s="38" t="s">
        <v>10</v>
      </c>
      <c r="B19" s="39"/>
      <c r="C19" s="39"/>
      <c r="D19" s="39"/>
      <c r="E19" s="39"/>
      <c r="F19" s="40"/>
      <c r="H19" s="30">
        <v>3</v>
      </c>
      <c r="J19" s="30">
        <v>16</v>
      </c>
      <c r="K19" s="30">
        <v>16</v>
      </c>
    </row>
    <row r="20" spans="1:11" ht="63.75" thickBot="1" x14ac:dyDescent="0.3">
      <c r="A20" s="42" t="s">
        <v>51</v>
      </c>
      <c r="B20" s="43"/>
      <c r="C20" s="43"/>
      <c r="D20" s="43"/>
      <c r="E20" s="43"/>
      <c r="F20" s="44"/>
      <c r="H20" s="30">
        <v>4</v>
      </c>
      <c r="I20" s="30">
        <v>5</v>
      </c>
      <c r="J20" s="30">
        <v>4</v>
      </c>
      <c r="K20" s="30">
        <v>17</v>
      </c>
    </row>
    <row r="21" spans="1:11" x14ac:dyDescent="0.25">
      <c r="H21" s="30" t="str">
        <f>IF(INDEX(H4:H7,H20)=H4,"MA",IF(INDEX(H4:H7,H20)=H5,"CN",IF(INDEX(H4:H7,H20)=H6,"CS",IF(INDEX(H4:H7,H20)=H7,"LE"))))</f>
        <v>LE</v>
      </c>
      <c r="I21" s="30" t="str">
        <f>CONCATENATE(IF((I20+2)&lt;10,"0",""),I20+2)</f>
        <v>07</v>
      </c>
      <c r="J21" s="30" t="str">
        <f>CONCATENATE(IF(J20&lt;10,"0",""),J20)</f>
        <v>04</v>
      </c>
      <c r="K21" s="30">
        <v>18</v>
      </c>
    </row>
    <row r="22" spans="1:11" x14ac:dyDescent="0.25">
      <c r="K22" s="30">
        <v>19</v>
      </c>
    </row>
    <row r="23" spans="1:11" x14ac:dyDescent="0.25">
      <c r="K23" s="30">
        <v>20</v>
      </c>
    </row>
    <row r="24" spans="1:11" x14ac:dyDescent="0.25">
      <c r="K24" s="30">
        <v>21</v>
      </c>
    </row>
    <row r="25" spans="1:11" x14ac:dyDescent="0.25">
      <c r="K25" s="30">
        <v>22</v>
      </c>
    </row>
    <row r="26" spans="1:11" x14ac:dyDescent="0.25">
      <c r="K26" s="30">
        <v>23</v>
      </c>
    </row>
    <row r="27" spans="1:11" x14ac:dyDescent="0.25">
      <c r="K27" s="30">
        <v>24</v>
      </c>
    </row>
    <row r="28" spans="1:11" x14ac:dyDescent="0.25">
      <c r="K28" s="30">
        <v>25</v>
      </c>
    </row>
    <row r="29" spans="1:11" x14ac:dyDescent="0.25">
      <c r="K29" s="30">
        <v>26</v>
      </c>
    </row>
    <row r="30" spans="1:11" x14ac:dyDescent="0.25">
      <c r="K30" s="30">
        <v>27</v>
      </c>
    </row>
    <row r="31" spans="1:11" x14ac:dyDescent="0.25">
      <c r="K31" s="30">
        <v>28</v>
      </c>
    </row>
    <row r="32" spans="1:11" x14ac:dyDescent="0.25">
      <c r="K32" s="30">
        <v>29</v>
      </c>
    </row>
    <row r="33" spans="11:11" x14ac:dyDescent="0.25">
      <c r="K33" s="30">
        <v>30</v>
      </c>
    </row>
    <row r="34" spans="11:11" x14ac:dyDescent="0.25">
      <c r="K34" s="30">
        <v>31</v>
      </c>
    </row>
    <row r="35" spans="11:11" x14ac:dyDescent="0.25">
      <c r="K35" s="30">
        <v>32</v>
      </c>
    </row>
    <row r="36" spans="11:11" x14ac:dyDescent="0.25">
      <c r="K36" s="30">
        <v>33</v>
      </c>
    </row>
    <row r="37" spans="11:11" x14ac:dyDescent="0.25">
      <c r="K37" s="30">
        <v>34</v>
      </c>
    </row>
    <row r="38" spans="11:11" x14ac:dyDescent="0.25">
      <c r="K38" s="30">
        <v>35</v>
      </c>
    </row>
    <row r="39" spans="11:11" x14ac:dyDescent="0.25">
      <c r="K39" s="30">
        <v>36</v>
      </c>
    </row>
    <row r="40" spans="11:11" x14ac:dyDescent="0.25">
      <c r="K40" s="30">
        <v>37</v>
      </c>
    </row>
    <row r="41" spans="11:11" x14ac:dyDescent="0.25">
      <c r="K41" s="30">
        <v>38</v>
      </c>
    </row>
    <row r="42" spans="11:11" x14ac:dyDescent="0.25">
      <c r="K42" s="30">
        <v>39</v>
      </c>
    </row>
    <row r="43" spans="11:11" x14ac:dyDescent="0.25">
      <c r="K43" s="30">
        <v>40</v>
      </c>
    </row>
    <row r="44" spans="11:11" x14ac:dyDescent="0.25">
      <c r="K44" s="30">
        <v>1</v>
      </c>
    </row>
    <row r="45" spans="11:11" x14ac:dyDescent="0.25">
      <c r="K45" s="30"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0" customWidth="1"/>
    <col min="2" max="2" width="22.25" style="30" customWidth="1"/>
    <col min="3" max="3" width="17.375" style="30" customWidth="1"/>
    <col min="4" max="4" width="10.875" style="30"/>
    <col min="5" max="5" width="11.75" style="30" customWidth="1"/>
    <col min="6" max="6" width="12.75" style="30" customWidth="1"/>
    <col min="7" max="7" width="11" style="30" customWidth="1"/>
    <col min="8" max="8" width="24.5" style="30" customWidth="1"/>
    <col min="9" max="9" width="22.25" style="30" customWidth="1"/>
    <col min="10" max="10" width="20.75" style="30" customWidth="1"/>
    <col min="11" max="11" width="44.5" style="30" customWidth="1"/>
    <col min="12" max="16384" width="10.875" style="30"/>
  </cols>
  <sheetData>
    <row r="1" spans="1:11" x14ac:dyDescent="0.25">
      <c r="A1" s="134" t="s">
        <v>56</v>
      </c>
      <c r="B1" s="134" t="s">
        <v>63</v>
      </c>
      <c r="C1" s="134" t="s">
        <v>64</v>
      </c>
      <c r="D1" s="134" t="s">
        <v>5</v>
      </c>
      <c r="E1" s="134" t="s">
        <v>65</v>
      </c>
      <c r="F1" s="134" t="s">
        <v>66</v>
      </c>
      <c r="G1" s="134" t="s">
        <v>67</v>
      </c>
      <c r="H1" s="135" t="s">
        <v>68</v>
      </c>
      <c r="I1" s="135"/>
      <c r="J1" s="135"/>
    </row>
    <row r="2" spans="1:11" x14ac:dyDescent="0.25">
      <c r="A2" s="134"/>
      <c r="B2" s="134"/>
      <c r="C2" s="134"/>
      <c r="D2" s="134"/>
      <c r="E2" s="134"/>
      <c r="F2" s="134"/>
      <c r="G2" s="134"/>
      <c r="H2" s="49" t="s">
        <v>65</v>
      </c>
      <c r="I2" s="49" t="s">
        <v>66</v>
      </c>
      <c r="J2" s="49" t="s">
        <v>67</v>
      </c>
    </row>
    <row r="3" spans="1:11" s="51" customFormat="1" x14ac:dyDescent="0.25">
      <c r="A3" s="50" t="s">
        <v>69</v>
      </c>
      <c r="B3" s="50" t="s">
        <v>70</v>
      </c>
      <c r="C3" s="50" t="s">
        <v>71</v>
      </c>
      <c r="D3" s="50" t="s">
        <v>72</v>
      </c>
      <c r="E3" s="50" t="s">
        <v>73</v>
      </c>
      <c r="F3" s="50"/>
      <c r="G3" s="50"/>
      <c r="H3" s="50" t="s">
        <v>130</v>
      </c>
      <c r="I3" s="50"/>
      <c r="J3" s="50"/>
    </row>
    <row r="4" spans="1:11" s="51" customFormat="1" x14ac:dyDescent="0.25">
      <c r="A4" s="52" t="s">
        <v>57</v>
      </c>
      <c r="B4" s="52" t="s">
        <v>74</v>
      </c>
      <c r="C4" s="52" t="s">
        <v>71</v>
      </c>
      <c r="D4" s="52" t="s">
        <v>72</v>
      </c>
      <c r="E4" s="52" t="s">
        <v>75</v>
      </c>
      <c r="F4" s="52" t="s">
        <v>76</v>
      </c>
      <c r="G4" s="52"/>
      <c r="H4" s="52" t="s">
        <v>131</v>
      </c>
      <c r="I4" s="52" t="s">
        <v>133</v>
      </c>
      <c r="J4" s="52"/>
    </row>
    <row r="5" spans="1:11" s="51" customFormat="1" x14ac:dyDescent="0.25">
      <c r="A5" s="53" t="s">
        <v>77</v>
      </c>
      <c r="B5" s="52" t="s">
        <v>78</v>
      </c>
      <c r="C5" s="52" t="s">
        <v>71</v>
      </c>
      <c r="D5" s="52" t="s">
        <v>72</v>
      </c>
      <c r="E5" s="52" t="s">
        <v>75</v>
      </c>
      <c r="F5" s="52" t="s">
        <v>76</v>
      </c>
      <c r="G5" s="54"/>
      <c r="H5" s="52" t="s">
        <v>131</v>
      </c>
      <c r="I5" s="52" t="s">
        <v>133</v>
      </c>
      <c r="J5" s="54"/>
    </row>
    <row r="6" spans="1:11" s="51" customFormat="1" x14ac:dyDescent="0.25">
      <c r="A6" s="52" t="s">
        <v>58</v>
      </c>
      <c r="B6" s="52" t="s">
        <v>79</v>
      </c>
      <c r="C6" s="52" t="s">
        <v>71</v>
      </c>
      <c r="D6" s="52" t="s">
        <v>72</v>
      </c>
      <c r="E6" s="52" t="s">
        <v>75</v>
      </c>
      <c r="F6" s="52" t="s">
        <v>76</v>
      </c>
      <c r="G6" s="52" t="s">
        <v>73</v>
      </c>
      <c r="H6" s="52" t="s">
        <v>131</v>
      </c>
      <c r="I6" s="52" t="s">
        <v>133</v>
      </c>
      <c r="J6" s="52" t="s">
        <v>134</v>
      </c>
    </row>
    <row r="7" spans="1:11" s="51" customFormat="1" ht="25.5" x14ac:dyDescent="0.25">
      <c r="A7" s="52" t="s">
        <v>80</v>
      </c>
      <c r="B7" s="52" t="s">
        <v>81</v>
      </c>
      <c r="C7" s="52" t="s">
        <v>71</v>
      </c>
      <c r="D7" s="52" t="s">
        <v>72</v>
      </c>
      <c r="E7" s="52" t="s">
        <v>75</v>
      </c>
      <c r="F7" s="52" t="s">
        <v>76</v>
      </c>
      <c r="G7" s="52"/>
      <c r="H7" s="52" t="s">
        <v>131</v>
      </c>
      <c r="I7" s="52" t="s">
        <v>133</v>
      </c>
      <c r="J7" s="52"/>
    </row>
    <row r="8" spans="1:11" s="51" customFormat="1" ht="25.5" x14ac:dyDescent="0.25">
      <c r="A8" s="52" t="s">
        <v>82</v>
      </c>
      <c r="B8" s="52" t="s">
        <v>83</v>
      </c>
      <c r="C8" s="52" t="s">
        <v>71</v>
      </c>
      <c r="D8" s="52" t="s">
        <v>72</v>
      </c>
      <c r="E8" s="52" t="s">
        <v>75</v>
      </c>
      <c r="F8" s="52" t="s">
        <v>76</v>
      </c>
      <c r="G8" s="52"/>
      <c r="H8" s="52" t="s">
        <v>131</v>
      </c>
      <c r="I8" s="52" t="s">
        <v>133</v>
      </c>
      <c r="J8" s="52"/>
    </row>
    <row r="9" spans="1:11" s="51" customFormat="1" x14ac:dyDescent="0.25">
      <c r="A9" s="52" t="s">
        <v>84</v>
      </c>
      <c r="B9" s="52" t="s">
        <v>85</v>
      </c>
      <c r="C9" s="52" t="s">
        <v>71</v>
      </c>
      <c r="D9" s="52" t="s">
        <v>72</v>
      </c>
      <c r="E9" s="52" t="s">
        <v>75</v>
      </c>
      <c r="F9" s="52" t="s">
        <v>76</v>
      </c>
      <c r="G9" s="52"/>
      <c r="H9" s="52" t="s">
        <v>131</v>
      </c>
      <c r="I9" s="52" t="s">
        <v>133</v>
      </c>
      <c r="J9" s="52"/>
    </row>
    <row r="10" spans="1:11" s="51" customFormat="1" x14ac:dyDescent="0.25">
      <c r="A10" s="52" t="s">
        <v>86</v>
      </c>
      <c r="B10" s="52" t="s">
        <v>87</v>
      </c>
      <c r="C10" s="52" t="s">
        <v>71</v>
      </c>
      <c r="D10" s="52" t="s">
        <v>72</v>
      </c>
      <c r="E10" s="52" t="s">
        <v>88</v>
      </c>
      <c r="F10" s="52"/>
      <c r="G10" s="52"/>
      <c r="H10" s="52" t="s">
        <v>130</v>
      </c>
      <c r="I10" s="52" t="s">
        <v>133</v>
      </c>
      <c r="J10" s="52"/>
    </row>
    <row r="11" spans="1:11" s="51" customFormat="1" ht="25.5" x14ac:dyDescent="0.25">
      <c r="A11" s="52" t="s">
        <v>89</v>
      </c>
      <c r="B11" s="52" t="s">
        <v>90</v>
      </c>
      <c r="C11" s="52" t="s">
        <v>71</v>
      </c>
      <c r="D11" s="52" t="s">
        <v>72</v>
      </c>
      <c r="E11" s="52" t="s">
        <v>75</v>
      </c>
      <c r="F11" s="52" t="s">
        <v>76</v>
      </c>
      <c r="G11" s="52"/>
      <c r="H11" s="52" t="s">
        <v>131</v>
      </c>
      <c r="I11" s="52" t="s">
        <v>133</v>
      </c>
      <c r="J11" s="52"/>
    </row>
    <row r="12" spans="1:11" s="51" customFormat="1" x14ac:dyDescent="0.25">
      <c r="A12" s="52" t="s">
        <v>91</v>
      </c>
      <c r="B12" s="52" t="s">
        <v>92</v>
      </c>
      <c r="C12" s="52" t="s">
        <v>71</v>
      </c>
      <c r="D12" s="52" t="s">
        <v>72</v>
      </c>
      <c r="E12" s="52" t="s">
        <v>75</v>
      </c>
      <c r="F12" s="52" t="s">
        <v>76</v>
      </c>
      <c r="G12" s="52"/>
      <c r="H12" s="52" t="s">
        <v>131</v>
      </c>
      <c r="I12" s="52" t="s">
        <v>133</v>
      </c>
      <c r="J12" s="52"/>
    </row>
    <row r="13" spans="1:11" ht="63" x14ac:dyDescent="0.25">
      <c r="A13" s="55" t="s">
        <v>93</v>
      </c>
      <c r="B13" s="55" t="s">
        <v>94</v>
      </c>
      <c r="C13" s="52" t="s">
        <v>71</v>
      </c>
      <c r="D13" s="56" t="s">
        <v>95</v>
      </c>
      <c r="E13" s="56"/>
      <c r="F13" s="57" t="s">
        <v>125</v>
      </c>
      <c r="G13" s="55"/>
      <c r="H13" s="52"/>
      <c r="I13" s="52" t="s">
        <v>130</v>
      </c>
      <c r="J13" s="55"/>
      <c r="K13" s="30" t="s">
        <v>96</v>
      </c>
    </row>
    <row r="14" spans="1:11" x14ac:dyDescent="0.25">
      <c r="A14" s="55" t="s">
        <v>97</v>
      </c>
      <c r="B14" s="55" t="s">
        <v>98</v>
      </c>
      <c r="C14" s="52" t="s">
        <v>71</v>
      </c>
      <c r="D14" s="56" t="s">
        <v>72</v>
      </c>
      <c r="E14" s="56"/>
      <c r="F14" s="57" t="s">
        <v>126</v>
      </c>
      <c r="G14" s="55"/>
      <c r="H14" s="52"/>
      <c r="I14" s="52" t="s">
        <v>130</v>
      </c>
      <c r="J14" s="55"/>
    </row>
    <row r="15" spans="1:11" ht="31.5" x14ac:dyDescent="0.25">
      <c r="A15" s="55" t="s">
        <v>99</v>
      </c>
      <c r="B15" s="55" t="s">
        <v>100</v>
      </c>
      <c r="C15" s="52" t="s">
        <v>101</v>
      </c>
      <c r="D15" s="55" t="s">
        <v>95</v>
      </c>
      <c r="E15" s="55" t="s">
        <v>124</v>
      </c>
      <c r="F15" s="55"/>
      <c r="G15" s="55"/>
      <c r="H15" s="52" t="s">
        <v>130</v>
      </c>
      <c r="I15" s="55"/>
      <c r="J15" s="55"/>
      <c r="K15" s="30" t="s">
        <v>102</v>
      </c>
    </row>
    <row r="16" spans="1:11" ht="94.5" x14ac:dyDescent="0.25">
      <c r="A16" s="57" t="s">
        <v>103</v>
      </c>
      <c r="B16" s="57"/>
      <c r="C16" s="53" t="s">
        <v>101</v>
      </c>
      <c r="D16" s="57" t="s">
        <v>104</v>
      </c>
      <c r="E16" s="56" t="s">
        <v>122</v>
      </c>
      <c r="F16" s="56" t="s">
        <v>123</v>
      </c>
      <c r="G16" s="56"/>
      <c r="H16" s="57" t="s">
        <v>132</v>
      </c>
      <c r="I16" s="57" t="s">
        <v>135</v>
      </c>
      <c r="J16" s="56"/>
      <c r="K16" s="58" t="s">
        <v>105</v>
      </c>
    </row>
    <row r="17" spans="1:11" ht="25.5" x14ac:dyDescent="0.25">
      <c r="A17" s="52" t="s">
        <v>106</v>
      </c>
      <c r="B17" s="52"/>
      <c r="C17" s="52" t="s">
        <v>71</v>
      </c>
      <c r="D17" s="52" t="s">
        <v>72</v>
      </c>
      <c r="E17" s="52" t="s">
        <v>107</v>
      </c>
      <c r="F17" s="52" t="s">
        <v>108</v>
      </c>
      <c r="G17" s="52"/>
      <c r="H17" s="59" t="s">
        <v>109</v>
      </c>
      <c r="I17" s="59" t="s">
        <v>110</v>
      </c>
      <c r="J17" s="52"/>
      <c r="K17" s="60" t="s">
        <v>111</v>
      </c>
    </row>
    <row r="20" spans="1:11" x14ac:dyDescent="0.25">
      <c r="A20" s="61" t="s">
        <v>112</v>
      </c>
    </row>
    <row r="21" spans="1:11" x14ac:dyDescent="0.25">
      <c r="A21" s="62" t="s">
        <v>113</v>
      </c>
      <c r="B21" s="63" t="s">
        <v>136</v>
      </c>
      <c r="C21" s="64" t="s">
        <v>22</v>
      </c>
      <c r="D21" s="63"/>
      <c r="E21" s="63"/>
    </row>
    <row r="22" spans="1:11" x14ac:dyDescent="0.25">
      <c r="A22" s="65" t="s">
        <v>114</v>
      </c>
      <c r="B22" s="71" t="s">
        <v>137</v>
      </c>
      <c r="C22" s="67" t="s">
        <v>138</v>
      </c>
      <c r="D22" s="66"/>
      <c r="E22" s="66"/>
    </row>
    <row r="23" spans="1:11" x14ac:dyDescent="0.25">
      <c r="A23" s="65" t="s">
        <v>115</v>
      </c>
      <c r="B23" s="71" t="s">
        <v>139</v>
      </c>
      <c r="C23" s="67" t="s">
        <v>140</v>
      </c>
      <c r="D23" s="66"/>
      <c r="E23" s="66"/>
    </row>
    <row r="24" spans="1:11" ht="31.5" x14ac:dyDescent="0.25">
      <c r="A24" s="65" t="s">
        <v>116</v>
      </c>
      <c r="B24" s="66" t="s">
        <v>141</v>
      </c>
      <c r="C24" s="67" t="s">
        <v>144</v>
      </c>
      <c r="D24" s="66"/>
      <c r="E24" s="66"/>
    </row>
    <row r="25" spans="1:11" x14ac:dyDescent="0.25">
      <c r="A25" s="65" t="s">
        <v>117</v>
      </c>
      <c r="B25" s="66" t="s">
        <v>142</v>
      </c>
      <c r="C25" s="67" t="s">
        <v>143</v>
      </c>
      <c r="D25" s="66"/>
      <c r="E25" s="66"/>
    </row>
    <row r="26" spans="1:11" ht="63" x14ac:dyDescent="0.25">
      <c r="A26" s="65" t="s">
        <v>118</v>
      </c>
      <c r="B26" s="66" t="s">
        <v>119</v>
      </c>
      <c r="C26" s="67" t="s">
        <v>120</v>
      </c>
      <c r="D26" s="66"/>
      <c r="E26" s="66"/>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PEQUETITA Garcia Rodriguez</cp:lastModifiedBy>
  <dcterms:created xsi:type="dcterms:W3CDTF">2014-07-01T23:43:25Z</dcterms:created>
  <dcterms:modified xsi:type="dcterms:W3CDTF">2016-02-05T16:03:55Z</dcterms:modified>
</cp:coreProperties>
</file>