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A35" i="1"/>
  <c r="A34"/>
  <c r="A33"/>
  <c r="A32"/>
  <c r="A31"/>
  <c r="A30"/>
  <c r="A29"/>
  <c r="A28"/>
  <c r="A10"/>
  <c r="A11"/>
  <c r="A12"/>
  <c r="A13"/>
  <c r="A14"/>
  <c r="A15"/>
  <c r="A16"/>
  <c r="A17"/>
  <c r="A18"/>
  <c r="A19"/>
  <c r="A20"/>
  <c r="A21"/>
  <c r="A22"/>
  <c r="A23"/>
  <c r="A24"/>
  <c r="A25"/>
  <c r="A26"/>
  <c r="A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F5"/>
  <c r="I21" i="2"/>
  <c r="K45"/>
  <c r="H21"/>
  <c r="J21"/>
  <c r="D17"/>
  <c r="D5"/>
  <c r="G10" i="1"/>
</calcChain>
</file>

<file path=xl/sharedStrings.xml><?xml version="1.0" encoding="utf-8"?>
<sst xmlns="http://schemas.openxmlformats.org/spreadsheetml/2006/main" count="292" uniqueCount="169">
  <si>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</si>
  <si>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</si>
  <si>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</si>
  <si>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</si>
  <si>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</si>
  <si>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</si>
  <si>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</si>
  <si>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</si>
  <si>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</si>
  <si>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</si>
  <si>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</si>
  <si>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</si>
  <si>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</si>
  <si>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</si>
  <si>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</si>
  <si>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</si>
  <si>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</si>
  <si>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</si>
  <si>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</si>
  <si>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</si>
  <si>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</si>
  <si>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</si>
  <si>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</si>
  <si>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</si>
  <si>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</si>
  <si>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</si>
  <si>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</si>
  <si>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</si>
  <si>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</si>
  <si>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</si>
  <si>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</si>
  <si>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</si>
  <si>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</si>
  <si>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</si>
  <si>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</si>
  <si>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</si>
  <si>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</si>
  <si>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</si>
  <si>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</si>
  <si>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</si>
  <si>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</si>
  <si>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</si>
  <si>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</si>
  <si>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</si>
  <si>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</si>
  <si>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</si>
  <si>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</si>
  <si>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</si>
  <si>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</si>
  <si>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</si>
  <si>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</si>
  <si>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</si>
  <si>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</si>
  <si>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</si>
  <si>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</si>
  <si>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</si>
  <si>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</si>
  <si>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</si>
  <si>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</si>
  <si>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</si>
  <si>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</si>
  <si>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</si>
  <si>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</si>
  <si>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</si>
  <si>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</si>
  <si>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</si>
  <si>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</si>
  <si>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</si>
  <si>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</si>
  <si>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</si>
  <si>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</si>
  <si>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</si>
  <si>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</si>
  <si>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</si>
  <si>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</si>
  <si>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</si>
  <si>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</si>
  <si>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</si>
  <si>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</si>
  <si>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</si>
  <si>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</si>
  <si>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</si>
  <si>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</si>
  <si>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</si>
  <si>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</si>
  <si>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</si>
  <si>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</si>
  <si>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</si>
  <si>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</si>
  <si>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</si>
  <si>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</si>
  <si>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</si>
  <si>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</si>
  <si>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</si>
  <si>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</si>
  <si>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</si>
  <si>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</si>
  <si>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</si>
  <si>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</si>
  <si>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</si>
  <si>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</si>
  <si>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</si>
  <si>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</si>
  <si>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</si>
  <si>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</si>
  <si>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</si>
  <si>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</si>
  <si>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</si>
  <si>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</si>
  <si>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</si>
  <si>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</si>
  <si>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</si>
  <si>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</si>
  <si>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</si>
  <si>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</si>
  <si>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</si>
  <si>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</si>
  <si>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</si>
  <si>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</si>
  <si>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</si>
  <si>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</si>
  <si>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</si>
  <si>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</si>
  <si>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</si>
  <si>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</si>
  <si>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</si>
  <si>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</si>
  <si>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</si>
  <si>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</si>
  <si>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</si>
  <si>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</si>
  <si>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</si>
  <si>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</si>
  <si>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</si>
  <si>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</si>
  <si>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</si>
  <si>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</si>
  <si>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</si>
  <si>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</si>
  <si>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</si>
  <si>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</si>
  <si>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</si>
  <si>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</si>
  <si>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</si>
  <si>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</si>
  <si>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</si>
  <si>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</si>
  <si>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Cuaderno de Estudio</t>
  </si>
  <si>
    <t>CN_06_07_CO</t>
  </si>
  <si>
    <t>Fotografía</t>
  </si>
  <si>
    <t>Horizontal</t>
  </si>
  <si>
    <t xml:space="preserve">Los ecosistemas </t>
  </si>
  <si>
    <t>Componentes abióticos de los ecosistemas</t>
  </si>
  <si>
    <t>Agua en estado liquido</t>
  </si>
  <si>
    <t>El ciclo hidrológico</t>
  </si>
  <si>
    <t xml:space="preserve">La luz solar </t>
  </si>
  <si>
    <t xml:space="preserve">El Suelo </t>
  </si>
  <si>
    <t>La unidad más pequeña de la vida es la célula</t>
  </si>
  <si>
    <t>Organismo o individuo. Una anémona</t>
  </si>
  <si>
    <t>Fotografía de una ballena jorobada</t>
  </si>
  <si>
    <t>Una población de algas marinas</t>
  </si>
  <si>
    <t>Comunidad en un arrecife de coral</t>
  </si>
  <si>
    <t>Los seres vivos se relacionan con su entorno</t>
  </si>
  <si>
    <t>Relaciones entre organismos por depredación</t>
  </si>
  <si>
    <t>Interacciones entre hormigas y plantas por depredación</t>
  </si>
  <si>
    <t>Aves compitiendo por el espacio</t>
  </si>
  <si>
    <t>La luz en el bosque es un factor abiótico que genera competencia</t>
  </si>
  <si>
    <t>Comportamientos de cooperación en las cebras</t>
  </si>
  <si>
    <t>Interacciones por mutualismo</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</si>
</sst>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center" vertical="center" wrapText="1"/>
    </xf>
    <xf numFmtId="0" fontId="7" fillId="0" borderId="5" xfId="0" applyFont="1" applyBorder="1" applyAlignment="1">
      <alignment vertical="top" wrapText="1"/>
    </xf>
    <xf numFmtId="0" fontId="6" fillId="0" borderId="5" xfId="0" applyFont="1" applyBorder="1" applyAlignment="1">
      <alignment vertical="top" wrapText="1"/>
    </xf>
    <xf numFmtId="0" fontId="2" fillId="0" borderId="5" xfId="0" applyFont="1" applyFill="1" applyBorder="1" applyAlignment="1">
      <alignment vertical="top" wrapText="1"/>
    </xf>
    <xf numFmtId="1" fontId="2" fillId="0" borderId="5" xfId="0" applyNumberFormat="1" applyFont="1" applyFill="1" applyBorder="1" applyAlignment="1">
      <alignment horizontal="left" vertical="top" wrapText="1"/>
    </xf>
    <xf numFmtId="0" fontId="8" fillId="0" borderId="5" xfId="0" applyFont="1" applyBorder="1" applyAlignment="1">
      <alignment vertical="top" wrapText="1"/>
    </xf>
    <xf numFmtId="0" fontId="2" fillId="0" borderId="0"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80" zoomScaleNormal="80" zoomScalePageLayoutView="140" workbookViewId="0">
      <selection activeCell="A9" sqref="A9"/>
    </sheetView>
  </sheetViews>
  <sheetFormatPr baseColWidth="10" defaultColWidth="10.875" defaultRowHeight="13.5"/>
  <cols>
    <col min="1" max="1" width="10.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6"/>
      <c r="I1" s="46"/>
      <c r="J1" s="16"/>
      <c r="K1" s="16"/>
    </row>
    <row r="2" spans="1:16" ht="15.75">
      <c r="A2" s="1"/>
      <c r="B2" s="3" t="s">
        <v>129</v>
      </c>
      <c r="C2" s="84" t="s">
        <v>22</v>
      </c>
      <c r="D2" s="85"/>
      <c r="F2" s="77" t="s">
        <v>0</v>
      </c>
      <c r="G2" s="78"/>
      <c r="H2" s="46"/>
      <c r="I2" s="46"/>
      <c r="J2" s="16"/>
    </row>
    <row r="3" spans="1:16" ht="15.75">
      <c r="A3" s="1"/>
      <c r="B3" s="4" t="s">
        <v>8</v>
      </c>
      <c r="C3" s="86">
        <v>6</v>
      </c>
      <c r="D3" s="87"/>
      <c r="F3" s="79">
        <v>42078</v>
      </c>
      <c r="G3" s="80"/>
      <c r="H3" s="46"/>
      <c r="I3" s="46"/>
      <c r="J3" s="16"/>
    </row>
    <row r="4" spans="1:16" ht="16.5">
      <c r="A4" s="1"/>
      <c r="B4" s="4" t="s">
        <v>54</v>
      </c>
      <c r="C4" s="86" t="s">
        <v>145</v>
      </c>
      <c r="D4" s="87"/>
      <c r="E4" s="5"/>
      <c r="F4" s="45" t="s">
        <v>55</v>
      </c>
      <c r="G4" s="44" t="s">
        <v>147</v>
      </c>
      <c r="H4" s="46"/>
      <c r="I4" s="46"/>
      <c r="J4" s="16"/>
      <c r="K4" s="16"/>
    </row>
    <row r="5" spans="1:16" ht="16.5" thickBot="1">
      <c r="A5" s="1"/>
      <c r="B5" s="6" t="s">
        <v>1</v>
      </c>
      <c r="C5" s="88" t="s">
        <v>146</v>
      </c>
      <c r="D5" s="89"/>
      <c r="E5" s="5"/>
      <c r="F5" s="43" t="str">
        <f>IF(G4="Recurso","Motor del recurso","")</f>
        <v/>
      </c>
      <c r="G5" s="43"/>
      <c r="H5" s="46"/>
      <c r="I5" s="67"/>
      <c r="J5" s="16"/>
      <c r="K5" s="16"/>
    </row>
    <row r="6" spans="1:16" ht="16.5" thickBot="1">
      <c r="A6" s="1"/>
      <c r="B6" s="1"/>
      <c r="C6" s="1"/>
      <c r="D6" s="1"/>
      <c r="E6" s="7"/>
      <c r="F6" s="1"/>
      <c r="G6" s="1"/>
      <c r="H6" s="46"/>
      <c r="I6" s="46"/>
      <c r="J6" s="16"/>
      <c r="K6" s="16"/>
    </row>
    <row r="7" spans="1:16" ht="15" customHeight="1">
      <c r="A7" s="1"/>
      <c r="B7" s="30" t="s">
        <v>40</v>
      </c>
      <c r="C7" s="8" t="s">
        <v>148</v>
      </c>
      <c r="D7" s="29" t="s">
        <v>39</v>
      </c>
      <c r="F7" s="1"/>
      <c r="G7" s="1"/>
      <c r="H7" s="1"/>
      <c r="I7" s="1"/>
      <c r="J7" s="16"/>
      <c r="K7" s="16"/>
    </row>
    <row r="8" spans="1:16" s="9" customFormat="1" ht="16.5" thickBot="1">
      <c r="A8" s="10"/>
      <c r="B8" s="10"/>
      <c r="C8" s="10"/>
      <c r="D8" s="11"/>
      <c r="E8" s="11"/>
      <c r="F8" s="81" t="s">
        <v>62</v>
      </c>
      <c r="G8" s="82"/>
      <c r="H8" s="82"/>
      <c r="I8" s="83"/>
      <c r="J8" s="18"/>
      <c r="K8" s="12"/>
      <c r="L8" s="2"/>
      <c r="M8" s="2"/>
      <c r="N8" s="2"/>
      <c r="O8" s="2"/>
      <c r="P8" s="2"/>
    </row>
    <row r="9" spans="1:16" ht="26.25" thickBot="1">
      <c r="A9" s="27" t="s">
        <v>2</v>
      </c>
      <c r="B9" s="24" t="s">
        <v>9</v>
      </c>
      <c r="C9" s="23" t="s">
        <v>3</v>
      </c>
      <c r="D9" s="23" t="s">
        <v>4</v>
      </c>
      <c r="E9" s="23" t="s">
        <v>5</v>
      </c>
      <c r="F9" s="66" t="s">
        <v>61</v>
      </c>
      <c r="G9" s="66" t="s">
        <v>59</v>
      </c>
      <c r="H9" s="66" t="s">
        <v>60</v>
      </c>
      <c r="I9" s="66" t="s">
        <v>121</v>
      </c>
      <c r="J9" s="24" t="s">
        <v>6</v>
      </c>
      <c r="K9" s="25" t="s">
        <v>7</v>
      </c>
    </row>
    <row r="10" spans="1:16" s="12" customFormat="1" ht="19.5" customHeight="1">
      <c r="A10" s="70" t="str">
        <f>IF(OR(B10&lt;&gt;"",J10&lt;&gt;""),"IMG01","")</f>
        <v>IMG01</v>
      </c>
      <c r="B10" s="26">
        <v>124992644</v>
      </c>
      <c r="C10" s="26" t="s">
        <v>147</v>
      </c>
      <c r="D10" s="14" t="s">
        <v>149</v>
      </c>
      <c r="E10" s="14" t="s">
        <v>150</v>
      </c>
      <c r="F10" s="14" t="str">
        <f>IF(OR(B10&lt;&gt;"",J10&lt;&gt;""),CONCATENATE($C$7,"_",$A10,IF($G$4="Cuaderno de Estudio","_small",CONCATENATE(IF(I10="","","n"),IF(LEFT($G$5,1)="F",".jpg",".png")))),"")</f>
        <v>CN_06_07_CO_IMG01_small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CN_06_07_CO_IMG01_zoom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19.5" customHeight="1">
      <c r="A11" s="70" t="str">
        <f>IF(OR(B11&lt;&gt;"",J11&lt;&gt;""),CONCATENATE(LEFT(A10,3),IF(MID(A10,4,2)+1&lt;10,CONCATENATE("0",MID(A10,4,2)+1))),"")</f>
        <v>IMG02</v>
      </c>
      <c r="B11" s="26">
        <v>55582372</v>
      </c>
      <c r="C11" s="26" t="s">
        <v>147</v>
      </c>
      <c r="D11" s="14" t="s">
        <v>149</v>
      </c>
      <c r="E11" s="14" t="s">
        <v>150</v>
      </c>
      <c r="F11" s="14" t="str">
        <f t="shared" ref="F11:F74" si="0">IF(OR(B11&lt;&gt;"",J11&lt;&gt;""),CONCATENATE($C$7,"_",$A11,IF($G$4="Cuaderno de Estudio","_small",CONCATENATE(IF(I11="","","n"),IF(LEFT($G$5,1)="F",".jpg",".png")))),"")</f>
        <v>CN_06_07_CO_IMG02_small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CN_06_07_CO_IMG02_zoom</v>
      </c>
      <c r="I11" s="14" t="str">
        <f>IF(OR(B11&lt;&gt;"",J11&lt;&gt;""),IF($G$4="Recurso",IF(LEFT($G$5,1)="M",IF(VLOOKUP($G$5,'Definición técnica de imagenes'!$A$3:$G$17,6,FALSE)=0,"",VLOOKUP($G$5,'Definición técnica de imagenes'!$A$3:$G$17,6,FALSE)),IF($G$5="F1","","")),'Definición técnica de imagenes'!$F$16),"")</f>
        <v>800 x 600 px</v>
      </c>
      <c r="J11" s="19" t="s">
        <v>152</v>
      </c>
      <c r="K11" s="15"/>
    </row>
    <row r="12" spans="1:16" s="12" customFormat="1" ht="19.5" customHeight="1">
      <c r="A12" s="70" t="str">
        <f t="shared" ref="A12:A18" si="2">IF(OR(B12&lt;&gt;"",J12&lt;&gt;""),CONCATENATE(LEFT(A11,3),IF(MID(A11,4,2)+1&lt;10,CONCATENATE("0",MID(A11,4,2)+1))),"")</f>
        <v>IMG03</v>
      </c>
      <c r="B12" s="26">
        <v>142937020</v>
      </c>
      <c r="C12" s="26" t="s">
        <v>147</v>
      </c>
      <c r="D12" s="14" t="s">
        <v>149</v>
      </c>
      <c r="E12" s="14" t="s">
        <v>150</v>
      </c>
      <c r="F12" s="14" t="str">
        <f t="shared" si="0"/>
        <v>CN_06_07_CO_IMG03_small</v>
      </c>
      <c r="G12" s="14" t="str">
        <f>IF(F12&lt;&gt;"",IF($G$4="Recurso",IF(LEFT($G$5,1)="M",VLOOKUP($G$5,'Definición técnica de imagenes'!$A$3:$G$17,5,FALSE),IF($G$5="F1",'Definición técnica de imagenes'!$E$15,'Definición técnica de imagenes'!$F$13)),'Definición técnica de imagenes'!$E$16),"")</f>
        <v>526 x 370 px</v>
      </c>
      <c r="H12" s="14" t="str">
        <f t="shared" si="1"/>
        <v>CN_06_07_CO_IMG03_zoom</v>
      </c>
      <c r="I12" s="14" t="str">
        <f>IF(OR(B12&lt;&gt;"",J12&lt;&gt;""),IF($G$4="Recurso",IF(LEFT($G$5,1)="M",IF(VLOOKUP($G$5,'Definición técnica de imagenes'!$A$3:$G$17,6,FALSE)=0,"",VLOOKUP($G$5,'Definición técnica de imagenes'!$A$3:$G$17,6,FALSE)),IF($G$5="F1","","")),'Definición técnica de imagenes'!$F$16),"")</f>
        <v>800 x 600 px</v>
      </c>
      <c r="J12" s="19" t="s">
        <v>153</v>
      </c>
      <c r="K12" s="19"/>
    </row>
    <row r="13" spans="1:16" s="12" customFormat="1" ht="19.5" customHeight="1">
      <c r="A13" s="70" t="str">
        <f t="shared" si="2"/>
        <v>IMG04</v>
      </c>
      <c r="B13" s="26">
        <v>156725546</v>
      </c>
      <c r="C13" s="26" t="s">
        <v>147</v>
      </c>
      <c r="D13" s="14" t="s">
        <v>149</v>
      </c>
      <c r="E13" s="14" t="s">
        <v>150</v>
      </c>
      <c r="F13" s="14" t="str">
        <f t="shared" si="0"/>
        <v>CN_06_07_CO_IMG04_small</v>
      </c>
      <c r="G13" s="14" t="str">
        <f>IF(F13&lt;&gt;"",IF($G$4="Recurso",IF(LEFT($G$5,1)="M",VLOOKUP($G$5,'Definición técnica de imagenes'!$A$3:$G$17,5,FALSE),IF($G$5="F1",'Definición técnica de imagenes'!$E$15,'Definición técnica de imagenes'!$F$13)),'Definición técnica de imagenes'!$E$16),"")</f>
        <v>526 x 370 px</v>
      </c>
      <c r="H13" s="14" t="str">
        <f t="shared" si="1"/>
        <v>CN_06_07_CO_IMG04_zoom</v>
      </c>
      <c r="I13" s="14" t="str">
        <f>IF(OR(B13&lt;&gt;"",J13&lt;&gt;""),IF($G$4="Recurso",IF(LEFT($G$5,1)="M",IF(VLOOKUP($G$5,'Definición técnica de imagenes'!$A$3:$G$17,6,FALSE)=0,"",VLOOKUP($G$5,'Definición técnica de imagenes'!$A$3:$G$17,6,FALSE)),IF($G$5="F1","","")),'Definición técnica de imagenes'!$F$16),"")</f>
        <v>800 x 600 px</v>
      </c>
      <c r="J13" s="19" t="s">
        <v>154</v>
      </c>
      <c r="K13" s="19"/>
    </row>
    <row r="14" spans="1:16" s="12" customFormat="1" ht="19.5" customHeight="1">
      <c r="A14" s="70" t="str">
        <f t="shared" si="2"/>
        <v>IMG05</v>
      </c>
      <c r="B14" s="26">
        <v>17668504</v>
      </c>
      <c r="C14" s="26" t="s">
        <v>147</v>
      </c>
      <c r="D14" s="14" t="s">
        <v>149</v>
      </c>
      <c r="E14" s="14" t="s">
        <v>150</v>
      </c>
      <c r="F14" s="14" t="str">
        <f t="shared" si="0"/>
        <v>CN_06_07_CO_IMG05_small</v>
      </c>
      <c r="G14" s="14" t="str">
        <f>IF(F14&lt;&gt;"",IF($G$4="Recurso",IF(LEFT($G$5,1)="M",VLOOKUP($G$5,'Definición técnica de imagenes'!$A$3:$G$17,5,FALSE),IF($G$5="F1",'Definición técnica de imagenes'!$E$15,'Definición técnica de imagenes'!$F$13)),'Definición técnica de imagenes'!$E$16),"")</f>
        <v>526 x 370 px</v>
      </c>
      <c r="H14" s="14" t="str">
        <f t="shared" si="1"/>
        <v>CN_06_07_CO_IMG05_zoom</v>
      </c>
      <c r="I14" s="14" t="str">
        <f>IF(OR(B14&lt;&gt;"",J14&lt;&gt;""),IF($G$4="Recurso",IF(LEFT($G$5,1)="M",IF(VLOOKUP($G$5,'Definición técnica de imagenes'!$A$3:$G$17,6,FALSE)=0,"",VLOOKUP($G$5,'Definición técnica de imagenes'!$A$3:$G$17,6,FALSE)),IF($G$5="F1","","")),'Definición técnica de imagenes'!$F$16),"")</f>
        <v>800 x 600 px</v>
      </c>
      <c r="J14" s="19" t="s">
        <v>155</v>
      </c>
      <c r="K14" s="19"/>
    </row>
    <row r="15" spans="1:16" s="12" customFormat="1" ht="19.5" customHeight="1">
      <c r="A15" s="70" t="str">
        <f t="shared" si="2"/>
        <v>IMG06</v>
      </c>
      <c r="B15" s="26">
        <v>94272958</v>
      </c>
      <c r="C15" s="26" t="s">
        <v>147</v>
      </c>
      <c r="D15" s="14" t="s">
        <v>149</v>
      </c>
      <c r="E15" s="14" t="s">
        <v>150</v>
      </c>
      <c r="F15" s="14" t="str">
        <f t="shared" si="0"/>
        <v>CN_06_07_CO_IMG06_small</v>
      </c>
      <c r="G15" s="14" t="str">
        <f>IF(F15&lt;&gt;"",IF($G$4="Recurso",IF(LEFT($G$5,1)="M",VLOOKUP($G$5,'Definición técnica de imagenes'!$A$3:$G$17,5,FALSE),IF($G$5="F1",'Definición técnica de imagenes'!$E$15,'Definición técnica de imagenes'!$F$13)),'Definición técnica de imagenes'!$E$16),"")</f>
        <v>526 x 370 px</v>
      </c>
      <c r="H15" s="14" t="str">
        <f t="shared" si="1"/>
        <v>CN_06_07_CO_IMG06_zoom</v>
      </c>
      <c r="I15" s="14" t="str">
        <f>IF(OR(B15&lt;&gt;"",J15&lt;&gt;""),IF($G$4="Recurso",IF(LEFT($G$5,1)="M",IF(VLOOKUP($G$5,'Definición técnica de imagenes'!$A$3:$G$17,6,FALSE)=0,"",VLOOKUP($G$5,'Definición técnica de imagenes'!$A$3:$G$17,6,FALSE)),IF($G$5="F1","","")),'Definición técnica de imagenes'!$F$16),"")</f>
        <v>800 x 600 px</v>
      </c>
      <c r="J15" s="20" t="s">
        <v>156</v>
      </c>
      <c r="K15" s="20"/>
    </row>
    <row r="16" spans="1:16" s="76" customFormat="1" ht="17.25" customHeight="1">
      <c r="A16" s="70" t="str">
        <f t="shared" si="2"/>
        <v>IMG07</v>
      </c>
      <c r="B16" s="74">
        <v>215535847</v>
      </c>
      <c r="C16" s="74" t="s">
        <v>147</v>
      </c>
      <c r="D16" s="73" t="s">
        <v>149</v>
      </c>
      <c r="E16" s="73" t="s">
        <v>150</v>
      </c>
      <c r="F16" s="73" t="str">
        <f t="shared" si="0"/>
        <v>CN_06_07_CO_IMG07_small</v>
      </c>
      <c r="G16" s="73" t="str">
        <f>IF(F16&lt;&gt;"",IF($G$4="Recurso",IF(LEFT($G$5,1)="M",VLOOKUP($G$5,'Definición técnica de imagenes'!$A$3:$G$17,5,FALSE),IF($G$5="F1",'Definición técnica de imagenes'!$E$15,'Definición técnica de imagenes'!$F$13)),'Definición técnica de imagenes'!$E$16),"")</f>
        <v>526 x 370 px</v>
      </c>
      <c r="H16" s="73" t="str">
        <f t="shared" si="1"/>
        <v>CN_06_07_CO_IMG07_zoom</v>
      </c>
      <c r="I16" s="73" t="str">
        <f>IF(OR(B16&lt;&gt;"",J16&lt;&gt;""),IF($G$4="Recurso",IF(LEFT($G$5,1)="M",IF(VLOOKUP($G$5,'Definición técnica de imagenes'!$A$3:$G$17,6,FALSE)=0,"",VLOOKUP($G$5,'Definición técnica de imagenes'!$A$3:$G$17,6,FALSE)),IF($G$5="F1","","")),'Definición técnica de imagenes'!$F$16),"")</f>
        <v>800 x 600 px</v>
      </c>
      <c r="J16" s="71" t="s">
        <v>157</v>
      </c>
      <c r="K16" s="75"/>
    </row>
    <row r="17" spans="1:11" s="76" customFormat="1" ht="17.25" customHeight="1">
      <c r="A17" s="70" t="str">
        <f t="shared" si="2"/>
        <v>IMG08</v>
      </c>
      <c r="B17" s="74">
        <v>90940253</v>
      </c>
      <c r="C17" s="74" t="s">
        <v>147</v>
      </c>
      <c r="D17" s="73" t="s">
        <v>149</v>
      </c>
      <c r="E17" s="73" t="s">
        <v>150</v>
      </c>
      <c r="F17" s="73" t="str">
        <f t="shared" si="0"/>
        <v>CN_06_07_CO_IMG08_small</v>
      </c>
      <c r="G17" s="73" t="str">
        <f>IF(F17&lt;&gt;"",IF($G$4="Recurso",IF(LEFT($G$5,1)="M",VLOOKUP($G$5,'Definición técnica de imagenes'!$A$3:$G$17,5,FALSE),IF($G$5="F1",'Definición técnica de imagenes'!$E$15,'Definición técnica de imagenes'!$F$13)),'Definición técnica de imagenes'!$E$16),"")</f>
        <v>526 x 370 px</v>
      </c>
      <c r="H17" s="73" t="str">
        <f t="shared" si="1"/>
        <v>CN_06_07_CO_IMG08_zoom</v>
      </c>
      <c r="I17" s="73" t="str">
        <f>IF(OR(B17&lt;&gt;"",J17&lt;&gt;""),IF($G$4="Recurso",IF(LEFT($G$5,1)="M",IF(VLOOKUP($G$5,'Definición técnica de imagenes'!$A$3:$G$17,6,FALSE)=0,"",VLOOKUP($G$5,'Definición técnica de imagenes'!$A$3:$G$17,6,FALSE)),IF($G$5="F1","","")),'Definición técnica de imagenes'!$F$16),"")</f>
        <v>800 x 600 px</v>
      </c>
      <c r="J17" s="71" t="s">
        <v>158</v>
      </c>
      <c r="K17" s="71"/>
    </row>
    <row r="18" spans="1:11" s="76" customFormat="1" ht="17.25" customHeight="1">
      <c r="A18" s="70" t="str">
        <f t="shared" si="2"/>
        <v>IMG09</v>
      </c>
      <c r="B18" s="74">
        <v>251277730</v>
      </c>
      <c r="C18" s="74" t="s">
        <v>147</v>
      </c>
      <c r="D18" s="73" t="s">
        <v>149</v>
      </c>
      <c r="E18" s="73" t="s">
        <v>150</v>
      </c>
      <c r="F18" s="73" t="str">
        <f t="shared" si="0"/>
        <v>CN_06_07_CO_IMG09_small</v>
      </c>
      <c r="G18" s="73" t="str">
        <f>IF(F18&lt;&gt;"",IF($G$4="Recurso",IF(LEFT($G$5,1)="M",VLOOKUP($G$5,'Definición técnica de imagenes'!$A$3:$G$17,5,FALSE),IF($G$5="F1",'Definición técnica de imagenes'!$E$15,'Definición técnica de imagenes'!$F$13)),'Definición técnica de imagenes'!$E$16),"")</f>
        <v>526 x 370 px</v>
      </c>
      <c r="H18" s="73" t="str">
        <f t="shared" si="1"/>
        <v>CN_06_07_CO_IMG09_zoom</v>
      </c>
      <c r="I18" s="73" t="str">
        <f>IF(OR(B18&lt;&gt;"",J18&lt;&gt;""),IF($G$4="Recurso",IF(LEFT($G$5,1)="M",IF(VLOOKUP($G$5,'Definición técnica de imagenes'!$A$3:$G$17,6,FALSE)=0,"",VLOOKUP($G$5,'Definición técnica de imagenes'!$A$3:$G$17,6,FALSE)),IF($G$5="F1","","")),'Definición técnica de imagenes'!$F$16),"")</f>
        <v>800 x 600 px</v>
      </c>
      <c r="J18" s="71" t="s">
        <v>159</v>
      </c>
      <c r="K18" s="71"/>
    </row>
    <row r="19" spans="1:11" s="76" customFormat="1" ht="17.25" customHeight="1">
      <c r="A19" s="70" t="str">
        <f>IF(OR(B19&lt;&gt;"",J19&lt;&gt;""),CONCATENATE(LEFT(A18,3),IF(MID(A18,4,2)+1&lt;10,CONCATENATE("0",MID(A18,4,2)+1),MID(A18,4,2)+1)),"")</f>
        <v>IMG10</v>
      </c>
      <c r="B19" s="74">
        <v>136650683</v>
      </c>
      <c r="C19" s="74" t="s">
        <v>147</v>
      </c>
      <c r="D19" s="73" t="s">
        <v>149</v>
      </c>
      <c r="E19" s="73" t="s">
        <v>150</v>
      </c>
      <c r="F19" s="73" t="str">
        <f t="shared" si="0"/>
        <v>CN_06_07_CO_IMG10_small</v>
      </c>
      <c r="G19" s="73" t="str">
        <f>IF(F19&lt;&gt;"",IF($G$4="Recurso",IF(LEFT($G$5,1)="M",VLOOKUP($G$5,'Definición técnica de imagenes'!$A$3:$G$17,5,FALSE),IF($G$5="F1",'Definición técnica de imagenes'!$E$15,'Definición técnica de imagenes'!$F$13)),'Definición técnica de imagenes'!$E$16),"")</f>
        <v>526 x 370 px</v>
      </c>
      <c r="H19" s="73" t="str">
        <f t="shared" si="1"/>
        <v>CN_06_07_CO_IMG10_zoom</v>
      </c>
      <c r="I19" s="73" t="str">
        <f>IF(OR(B19&lt;&gt;"",J19&lt;&gt;""),IF($G$4="Recurso",IF(LEFT($G$5,1)="M",IF(VLOOKUP($G$5,'Definición técnica de imagenes'!$A$3:$G$17,6,FALSE)=0,"",VLOOKUP($G$5,'Definición técnica de imagenes'!$A$3:$G$17,6,FALSE)),IF($G$5="F1","","")),'Definición técnica de imagenes'!$F$16),"")</f>
        <v>800 x 600 px</v>
      </c>
      <c r="J19" s="71" t="s">
        <v>160</v>
      </c>
      <c r="K19" s="75"/>
    </row>
    <row r="20" spans="1:11" s="76" customFormat="1" ht="17.25" customHeight="1">
      <c r="A20" s="70" t="str">
        <f t="shared" ref="A20:A35" si="3">IF(OR(B20&lt;&gt;"",J20&lt;&gt;""),CONCATENATE(LEFT(A19,3),IF(MID(A19,4,2)+1&lt;10,CONCATENATE("0",MID(A19,4,2)+1),MID(A19,4,2)+1)),"")</f>
        <v>IMG11</v>
      </c>
      <c r="B20" s="74">
        <v>251277730</v>
      </c>
      <c r="C20" s="74" t="s">
        <v>147</v>
      </c>
      <c r="D20" s="73" t="s">
        <v>149</v>
      </c>
      <c r="E20" s="73" t="s">
        <v>150</v>
      </c>
      <c r="F20" s="73" t="str">
        <f t="shared" si="0"/>
        <v>CN_06_07_CO_IMG11_small</v>
      </c>
      <c r="G20" s="73" t="str">
        <f>IF(F20&lt;&gt;"",IF($G$4="Recurso",IF(LEFT($G$5,1)="M",VLOOKUP($G$5,'Definición técnica de imagenes'!$A$3:$G$17,5,FALSE),IF($G$5="F1",'Definición técnica de imagenes'!$E$15,'Definición técnica de imagenes'!$F$13)),'Definición técnica de imagenes'!$E$16),"")</f>
        <v>526 x 370 px</v>
      </c>
      <c r="H20" s="73" t="str">
        <f t="shared" si="1"/>
        <v>CN_06_07_CO_IMG11_zoom</v>
      </c>
      <c r="I20" s="73" t="str">
        <f>IF(OR(B20&lt;&gt;"",J20&lt;&gt;""),IF($G$4="Recurso",IF(LEFT($G$5,1)="M",IF(VLOOKUP($G$5,'Definición técnica de imagenes'!$A$3:$G$17,6,FALSE)=0,"",VLOOKUP($G$5,'Definición técnica de imagenes'!$A$3:$G$17,6,FALSE)),IF($G$5="F1","","")),'Definición técnica de imagenes'!$F$16),"")</f>
        <v>800 x 600 px</v>
      </c>
      <c r="J20" s="72" t="s">
        <v>161</v>
      </c>
      <c r="K20" s="71"/>
    </row>
    <row r="21" spans="1:11" s="76" customFormat="1" ht="17.25" customHeight="1">
      <c r="A21" s="70" t="str">
        <f t="shared" si="3"/>
        <v>IMG12</v>
      </c>
      <c r="B21" s="74">
        <v>59013466</v>
      </c>
      <c r="C21" s="74" t="s">
        <v>147</v>
      </c>
      <c r="D21" s="73" t="s">
        <v>149</v>
      </c>
      <c r="E21" s="73" t="s">
        <v>150</v>
      </c>
      <c r="F21" s="73" t="str">
        <f t="shared" si="0"/>
        <v>CN_06_07_CO_IMG12_small</v>
      </c>
      <c r="G21" s="73" t="str">
        <f>IF(F21&lt;&gt;"",IF($G$4="Recurso",IF(LEFT($G$5,1)="M",VLOOKUP($G$5,'Definición técnica de imagenes'!$A$3:$G$17,5,FALSE),IF($G$5="F1",'Definición técnica de imagenes'!$E$15,'Definición técnica de imagenes'!$F$13)),'Definición técnica de imagenes'!$E$16),"")</f>
        <v>526 x 370 px</v>
      </c>
      <c r="H21" s="73" t="str">
        <f t="shared" si="1"/>
        <v>CN_06_07_CO_IMG12_zoom</v>
      </c>
      <c r="I21" s="73" t="str">
        <f>IF(OR(B21&lt;&gt;"",J21&lt;&gt;""),IF($G$4="Recurso",IF(LEFT($G$5,1)="M",IF(VLOOKUP($G$5,'Definición técnica de imagenes'!$A$3:$G$17,6,FALSE)=0,"",VLOOKUP($G$5,'Definición técnica de imagenes'!$A$3:$G$17,6,FALSE)),IF($G$5="F1","","")),'Definición técnica de imagenes'!$F$16),"")</f>
        <v>800 x 600 px</v>
      </c>
      <c r="J21" s="71" t="s">
        <v>162</v>
      </c>
      <c r="K21" s="71"/>
    </row>
    <row r="22" spans="1:11" s="76" customFormat="1" ht="17.25" customHeight="1">
      <c r="A22" s="70" t="str">
        <f t="shared" si="3"/>
        <v>IMG13</v>
      </c>
      <c r="B22" s="74">
        <v>100892959</v>
      </c>
      <c r="C22" s="74" t="s">
        <v>147</v>
      </c>
      <c r="D22" s="73" t="s">
        <v>149</v>
      </c>
      <c r="E22" s="73" t="s">
        <v>150</v>
      </c>
      <c r="F22" s="73" t="str">
        <f t="shared" si="0"/>
        <v>CN_06_07_CO_IMG13_small</v>
      </c>
      <c r="G22" s="73" t="str">
        <f>IF(F22&lt;&gt;"",IF($G$4="Recurso",IF(LEFT($G$5,1)="M",VLOOKUP($G$5,'Definición técnica de imagenes'!$A$3:$G$17,5,FALSE),IF($G$5="F1",'Definición técnica de imagenes'!$E$15,'Definición técnica de imagenes'!$F$13)),'Definición técnica de imagenes'!$E$16),"")</f>
        <v>526 x 370 px</v>
      </c>
      <c r="H22" s="73" t="str">
        <f t="shared" si="1"/>
        <v>CN_06_07_CO_IMG13_zoom</v>
      </c>
      <c r="I22" s="73" t="str">
        <f>IF(OR(B22&lt;&gt;"",J22&lt;&gt;""),IF($G$4="Recurso",IF(LEFT($G$5,1)="M",IF(VLOOKUP($G$5,'Definición técnica de imagenes'!$A$3:$G$17,6,FALSE)=0,"",VLOOKUP($G$5,'Definición técnica de imagenes'!$A$3:$G$17,6,FALSE)),IF($G$5="F1","","")),'Definición técnica de imagenes'!$F$16),"")</f>
        <v>800 x 600 px</v>
      </c>
      <c r="J22" s="73" t="s">
        <v>163</v>
      </c>
      <c r="K22" s="72"/>
    </row>
    <row r="23" spans="1:11" s="76" customFormat="1" ht="17.25" customHeight="1">
      <c r="A23" s="70" t="str">
        <f t="shared" si="3"/>
        <v>IMG14</v>
      </c>
      <c r="B23" s="74">
        <v>31077331</v>
      </c>
      <c r="C23" s="74" t="s">
        <v>147</v>
      </c>
      <c r="D23" s="73" t="s">
        <v>149</v>
      </c>
      <c r="E23" s="73" t="s">
        <v>150</v>
      </c>
      <c r="F23" s="73" t="str">
        <f t="shared" si="0"/>
        <v>CN_06_07_CO_IMG14_small</v>
      </c>
      <c r="G23" s="73" t="str">
        <f>IF(F23&lt;&gt;"",IF($G$4="Recurso",IF(LEFT($G$5,1)="M",VLOOKUP($G$5,'Definición técnica de imagenes'!$A$3:$G$17,5,FALSE),IF($G$5="F1",'Definición técnica de imagenes'!$E$15,'Definición técnica de imagenes'!$F$13)),'Definición técnica de imagenes'!$E$16),"")</f>
        <v>526 x 370 px</v>
      </c>
      <c r="H23" s="73" t="str">
        <f t="shared" si="1"/>
        <v>CN_06_07_CO_IMG14_zoom</v>
      </c>
      <c r="I23" s="73" t="str">
        <f>IF(OR(B23&lt;&gt;"",J23&lt;&gt;""),IF($G$4="Recurso",IF(LEFT($G$5,1)="M",IF(VLOOKUP($G$5,'Definición técnica de imagenes'!$A$3:$G$17,6,FALSE)=0,"",VLOOKUP($G$5,'Definición técnica de imagenes'!$A$3:$G$17,6,FALSE)),IF($G$5="F1","","")),'Definición técnica de imagenes'!$F$16),"")</f>
        <v>800 x 600 px</v>
      </c>
      <c r="J23" s="72" t="s">
        <v>164</v>
      </c>
      <c r="K23" s="72"/>
    </row>
    <row r="24" spans="1:11" s="76" customFormat="1" ht="17.25" customHeight="1">
      <c r="A24" s="70" t="str">
        <f t="shared" si="3"/>
        <v>IMG15</v>
      </c>
      <c r="B24" s="74">
        <v>104088665</v>
      </c>
      <c r="C24" s="74" t="s">
        <v>147</v>
      </c>
      <c r="D24" s="73" t="s">
        <v>149</v>
      </c>
      <c r="E24" s="73" t="s">
        <v>150</v>
      </c>
      <c r="F24" s="73" t="str">
        <f t="shared" si="0"/>
        <v>CN_06_07_CO_IMG15_small</v>
      </c>
      <c r="G24" s="73" t="str">
        <f>IF(F24&lt;&gt;"",IF($G$4="Recurso",IF(LEFT($G$5,1)="M",VLOOKUP($G$5,'Definición técnica de imagenes'!$A$3:$G$17,5,FALSE),IF($G$5="F1",'Definición técnica de imagenes'!$E$15,'Definición técnica de imagenes'!$F$13)),'Definición técnica de imagenes'!$E$16),"")</f>
        <v>526 x 370 px</v>
      </c>
      <c r="H24" s="73" t="str">
        <f t="shared" si="1"/>
        <v>CN_06_07_CO_IMG15_zoom</v>
      </c>
      <c r="I24" s="73" t="str">
        <f>IF(OR(B24&lt;&gt;"",J24&lt;&gt;""),IF($G$4="Recurso",IF(LEFT($G$5,1)="M",IF(VLOOKUP($G$5,'Definición técnica de imagenes'!$A$3:$G$17,6,FALSE)=0,"",VLOOKUP($G$5,'Definición técnica de imagenes'!$A$3:$G$17,6,FALSE)),IF($G$5="F1","","")),'Definición técnica de imagenes'!$F$16),"")</f>
        <v>800 x 600 px</v>
      </c>
      <c r="J24" s="73" t="s">
        <v>165</v>
      </c>
      <c r="K24" s="73"/>
    </row>
    <row r="25" spans="1:11" s="76" customFormat="1" ht="17.25" customHeight="1">
      <c r="A25" s="70" t="str">
        <f t="shared" si="3"/>
        <v>IMG16</v>
      </c>
      <c r="B25" s="74">
        <v>128451140</v>
      </c>
      <c r="C25" s="74" t="s">
        <v>147</v>
      </c>
      <c r="D25" s="73" t="s">
        <v>149</v>
      </c>
      <c r="E25" s="73" t="s">
        <v>150</v>
      </c>
      <c r="F25" s="73" t="str">
        <f t="shared" si="0"/>
        <v>CN_06_07_CO_IMG16_small</v>
      </c>
      <c r="G25" s="73" t="str">
        <f>IF(F25&lt;&gt;"",IF($G$4="Recurso",IF(LEFT($G$5,1)="M",VLOOKUP($G$5,'Definición técnica de imagenes'!$A$3:$G$17,5,FALSE),IF($G$5="F1",'Definición técnica de imagenes'!$E$15,'Definición técnica de imagenes'!$F$13)),'Definición técnica de imagenes'!$E$16),"")</f>
        <v>526 x 370 px</v>
      </c>
      <c r="H25" s="73" t="str">
        <f t="shared" si="1"/>
        <v>CN_06_07_CO_IMG16_zoom</v>
      </c>
      <c r="I25" s="73" t="str">
        <f>IF(OR(B25&lt;&gt;"",J25&lt;&gt;""),IF($G$4="Recurso",IF(LEFT($G$5,1)="M",IF(VLOOKUP($G$5,'Definición técnica de imagenes'!$A$3:$G$17,6,FALSE)=0,"",VLOOKUP($G$5,'Definición técnica de imagenes'!$A$3:$G$17,6,FALSE)),IF($G$5="F1","","")),'Definición técnica de imagenes'!$F$16),"")</f>
        <v>800 x 600 px</v>
      </c>
      <c r="J25" s="73" t="s">
        <v>166</v>
      </c>
      <c r="K25" s="72"/>
    </row>
    <row r="26" spans="1:11" s="76" customFormat="1" ht="17.25" customHeight="1">
      <c r="A26" s="70" t="str">
        <f t="shared" si="3"/>
        <v>IMG17</v>
      </c>
      <c r="B26" s="74">
        <v>158521502</v>
      </c>
      <c r="C26" s="74" t="s">
        <v>147</v>
      </c>
      <c r="D26" s="73" t="s">
        <v>149</v>
      </c>
      <c r="E26" s="73" t="s">
        <v>150</v>
      </c>
      <c r="F26" s="73" t="str">
        <f t="shared" si="0"/>
        <v>CN_06_07_CO_IMG17_small</v>
      </c>
      <c r="G26" s="73" t="str">
        <f>IF(F26&lt;&gt;"",IF($G$4="Recurso",IF(LEFT($G$5,1)="M",VLOOKUP($G$5,'Definición técnica de imagenes'!$A$3:$G$17,5,FALSE),IF($G$5="F1",'Definición técnica de imagenes'!$E$15,'Definición técnica de imagenes'!$F$13)),'Definición técnica de imagenes'!$E$16),"")</f>
        <v>526 x 370 px</v>
      </c>
      <c r="H26" s="73" t="str">
        <f t="shared" si="1"/>
        <v>CN_06_07_CO_IMG17_zoom</v>
      </c>
      <c r="I26" s="73" t="str">
        <f>IF(OR(B26&lt;&gt;"",J26&lt;&gt;""),IF($G$4="Recurso",IF(LEFT($G$5,1)="M",IF(VLOOKUP($G$5,'Definición técnica de imagenes'!$A$3:$G$17,6,FALSE)=0,"",VLOOKUP($G$5,'Definición técnica de imagenes'!$A$3:$G$17,6,FALSE)),IF($G$5="F1","","")),'Definición técnica de imagenes'!$F$16),"")</f>
        <v>800 x 600 px</v>
      </c>
      <c r="J26" s="73" t="s">
        <v>167</v>
      </c>
      <c r="K26" s="72"/>
    </row>
    <row r="27" spans="1:11" s="76" customFormat="1" ht="17.25" customHeight="1">
      <c r="A27" s="70" t="str">
        <f t="shared" si="3"/>
        <v>IMG18</v>
      </c>
      <c r="B27" s="74">
        <v>150941117</v>
      </c>
      <c r="C27" s="74" t="s">
        <v>147</v>
      </c>
      <c r="D27" s="73" t="s">
        <v>149</v>
      </c>
      <c r="E27" s="73" t="s">
        <v>150</v>
      </c>
      <c r="F27" s="73" t="str">
        <f t="shared" si="0"/>
        <v>CN_06_07_CO_IMG18_small</v>
      </c>
      <c r="G27" s="73" t="str">
        <f>IF(F27&lt;&gt;"",IF($G$4="Recurso",IF(LEFT($G$5,1)="M",VLOOKUP($G$5,'Definición técnica de imagenes'!$A$3:$G$17,5,FALSE),IF($G$5="F1",'Definición técnica de imagenes'!$E$15,'Definición técnica de imagenes'!$F$13)),'Definición técnica de imagenes'!$E$16),"")</f>
        <v>526 x 370 px</v>
      </c>
      <c r="H27" s="73" t="str">
        <f t="shared" si="1"/>
        <v>CN_06_07_CO_IMG18_zoom</v>
      </c>
      <c r="I27" s="73" t="str">
        <f>IF(OR(B27&lt;&gt;"",J27&lt;&gt;""),IF($G$4="Recurso",IF(LEFT($G$5,1)="M",IF(VLOOKUP($G$5,'Definición técnica de imagenes'!$A$3:$G$17,6,FALSE)=0,"",VLOOKUP($G$5,'Definición técnica de imagenes'!$A$3:$G$17,6,FALSE)),IF($G$5="F1","","")),'Definición técnica de imagenes'!$F$16),"")</f>
        <v>800 x 600 px</v>
      </c>
      <c r="J27" s="72" t="s">
        <v>168</v>
      </c>
      <c r="K27" s="72"/>
    </row>
    <row r="28" spans="1:11" s="12" customFormat="1">
      <c r="A28" s="13" t="str">
        <f t="shared" si="3"/>
        <v/>
      </c>
      <c r="B28" s="13"/>
      <c r="C28" s="26" t="str">
        <f t="shared" ref="C28:C74" si="4">IF(OR(B28&lt;&gt;"",J28&lt;&gt;""),IF($G$4="Recurso",CONCATENATE($G$4," ",$G$5),$G$4),"")</f>
        <v/>
      </c>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6" t="str">
        <f t="shared" si="4"/>
        <v/>
      </c>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6" t="str">
        <f t="shared" si="4"/>
        <v/>
      </c>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6" t="str">
        <f t="shared" si="4"/>
        <v/>
      </c>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6" t="str">
        <f t="shared" si="4"/>
        <v/>
      </c>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6" t="str">
        <f t="shared" si="4"/>
        <v/>
      </c>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6" t="str">
        <f t="shared" si="4"/>
        <v/>
      </c>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6" t="str">
        <f t="shared" si="4"/>
        <v/>
      </c>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ref="A36:A83" si="5">IF(OR(B36&lt;&gt;"",J36&lt;&gt;""),CONCATENATE(LEFT(A35,3),IF(MID(A35,4,2)+1&lt;10,CONCATENATE("0",MID(A35,4,2)+1),MID(A35,4,2)+1)),"")</f>
        <v/>
      </c>
      <c r="B36" s="13"/>
      <c r="C36" s="26" t="str">
        <f t="shared" si="4"/>
        <v/>
      </c>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5"/>
        <v/>
      </c>
      <c r="B37" s="13"/>
      <c r="C37" s="26" t="str">
        <f t="shared" si="4"/>
        <v/>
      </c>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1"/>
      <c r="K37" s="15"/>
    </row>
    <row r="38" spans="1:11" s="12" customFormat="1">
      <c r="A38" s="13" t="str">
        <f t="shared" si="5"/>
        <v/>
      </c>
      <c r="B38" s="13"/>
      <c r="C38" s="26" t="str">
        <f t="shared" si="4"/>
        <v/>
      </c>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2"/>
      <c r="K38" s="15"/>
    </row>
    <row r="39" spans="1:11" s="12" customFormat="1">
      <c r="A39" s="13" t="str">
        <f t="shared" si="5"/>
        <v/>
      </c>
      <c r="B39" s="13"/>
      <c r="C39" s="26" t="str">
        <f t="shared" si="4"/>
        <v/>
      </c>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5"/>
        <v/>
      </c>
      <c r="B40" s="13"/>
      <c r="C40" s="26" t="str">
        <f t="shared" si="4"/>
        <v/>
      </c>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5"/>
        <v/>
      </c>
      <c r="B41" s="13"/>
      <c r="C41" s="26" t="str">
        <f t="shared" si="4"/>
        <v/>
      </c>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5"/>
        <v/>
      </c>
      <c r="B42" s="13"/>
      <c r="C42" s="26" t="str">
        <f t="shared" si="4"/>
        <v/>
      </c>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5"/>
        <v/>
      </c>
      <c r="B43" s="13"/>
      <c r="C43" s="26" t="str">
        <f t="shared" si="4"/>
        <v/>
      </c>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5"/>
        <v/>
      </c>
      <c r="B44" s="13"/>
      <c r="C44" s="26" t="str">
        <f t="shared" si="4"/>
        <v/>
      </c>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5"/>
        <v/>
      </c>
      <c r="B45" s="13"/>
      <c r="C45" s="26" t="str">
        <f t="shared" si="4"/>
        <v/>
      </c>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5"/>
        <v/>
      </c>
      <c r="B46" s="13"/>
      <c r="C46" s="26" t="str">
        <f t="shared" si="4"/>
        <v/>
      </c>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5"/>
        <v/>
      </c>
      <c r="B47" s="13"/>
      <c r="C47" s="26" t="str">
        <f t="shared" si="4"/>
        <v/>
      </c>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5"/>
        <v/>
      </c>
      <c r="B48" s="13"/>
      <c r="C48" s="26" t="str">
        <f t="shared" si="4"/>
        <v/>
      </c>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5"/>
        <v/>
      </c>
      <c r="B49" s="13"/>
      <c r="C49" s="26" t="str">
        <f t="shared" si="4"/>
        <v/>
      </c>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5"/>
        <v/>
      </c>
      <c r="B50" s="13"/>
      <c r="C50" s="26" t="str">
        <f t="shared" si="4"/>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5"/>
        <v/>
      </c>
      <c r="B51" s="13"/>
      <c r="C51" s="26" t="str">
        <f t="shared" si="4"/>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5"/>
        <v/>
      </c>
      <c r="B52" s="13"/>
      <c r="C52" s="26" t="str">
        <f t="shared" si="4"/>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5"/>
        <v/>
      </c>
      <c r="B53" s="13"/>
      <c r="C53" s="26" t="str">
        <f t="shared" si="4"/>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5"/>
        <v/>
      </c>
      <c r="B54" s="13"/>
      <c r="C54" s="26" t="str">
        <f t="shared" si="4"/>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5"/>
        <v/>
      </c>
      <c r="B55" s="13"/>
      <c r="C55" s="26" t="str">
        <f t="shared" si="4"/>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5"/>
        <v/>
      </c>
      <c r="B56" s="13"/>
      <c r="C56" s="26" t="str">
        <f t="shared" si="4"/>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5"/>
        <v/>
      </c>
      <c r="B57" s="13"/>
      <c r="C57" s="26" t="str">
        <f t="shared" si="4"/>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5"/>
        <v/>
      </c>
      <c r="B58" s="13"/>
      <c r="C58" s="26" t="str">
        <f t="shared" si="4"/>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5"/>
        <v/>
      </c>
      <c r="B59" s="13"/>
      <c r="C59" s="26" t="str">
        <f t="shared" si="4"/>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5"/>
        <v/>
      </c>
      <c r="B60" s="13"/>
      <c r="C60" s="26" t="str">
        <f t="shared" si="4"/>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5"/>
        <v/>
      </c>
      <c r="B61" s="13"/>
      <c r="C61" s="26" t="str">
        <f t="shared" si="4"/>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5"/>
        <v/>
      </c>
      <c r="B62" s="13"/>
      <c r="C62" s="26" t="str">
        <f t="shared" si="4"/>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5"/>
        <v/>
      </c>
      <c r="B63" s="13"/>
      <c r="C63" s="26" t="str">
        <f t="shared" si="4"/>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5"/>
        <v/>
      </c>
      <c r="B64" s="13"/>
      <c r="C64" s="26" t="str">
        <f t="shared" si="4"/>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5"/>
        <v/>
      </c>
      <c r="B65" s="13"/>
      <c r="C65" s="26" t="str">
        <f t="shared" si="4"/>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5"/>
        <v/>
      </c>
      <c r="B66" s="13"/>
      <c r="C66" s="26" t="str">
        <f t="shared" si="4"/>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5"/>
        <v/>
      </c>
      <c r="B67" s="13"/>
      <c r="C67" s="26" t="str">
        <f t="shared" si="4"/>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5"/>
        <v/>
      </c>
      <c r="B68" s="13"/>
      <c r="C68" s="26" t="str">
        <f t="shared" si="4"/>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5"/>
        <v/>
      </c>
      <c r="B69" s="13"/>
      <c r="C69" s="26" t="str">
        <f t="shared" si="4"/>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5"/>
        <v/>
      </c>
      <c r="B70" s="13"/>
      <c r="C70" s="26" t="str">
        <f t="shared" si="4"/>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5"/>
        <v/>
      </c>
      <c r="B71" s="13"/>
      <c r="C71" s="26" t="str">
        <f t="shared" si="4"/>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5"/>
        <v/>
      </c>
      <c r="B72" s="13"/>
      <c r="C72" s="26" t="str">
        <f t="shared" si="4"/>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5"/>
        <v/>
      </c>
      <c r="B73" s="13"/>
      <c r="C73" s="26" t="str">
        <f t="shared" si="4"/>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5"/>
        <v/>
      </c>
      <c r="B74" s="13"/>
      <c r="C74" s="26" t="str">
        <f t="shared" si="4"/>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5"/>
        <v/>
      </c>
      <c r="B75" s="13"/>
      <c r="C75" s="26" t="str">
        <f t="shared" ref="C75:C108" si="6">IF(OR(B75&lt;&gt;"",J75&lt;&gt;""),IF($G$4="Recurso",CONCATENATE($G$4," ",$G$5),$G$4),"")</f>
        <v/>
      </c>
      <c r="D75" s="14"/>
      <c r="E75" s="14"/>
      <c r="F75" s="14" t="str">
        <f t="shared" ref="F75:F108" si="7">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8">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5"/>
        <v/>
      </c>
      <c r="B76" s="13"/>
      <c r="C76" s="26" t="str">
        <f t="shared" si="6"/>
        <v/>
      </c>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5"/>
        <v/>
      </c>
      <c r="B77" s="13"/>
      <c r="C77" s="26" t="str">
        <f t="shared" si="6"/>
        <v/>
      </c>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5"/>
        <v/>
      </c>
      <c r="B78" s="13"/>
      <c r="C78" s="26" t="str">
        <f t="shared" si="6"/>
        <v/>
      </c>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5"/>
        <v/>
      </c>
      <c r="B79" s="13"/>
      <c r="C79" s="26" t="str">
        <f t="shared" si="6"/>
        <v/>
      </c>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5"/>
        <v/>
      </c>
      <c r="B80" s="13"/>
      <c r="C80" s="26" t="str">
        <f t="shared" si="6"/>
        <v/>
      </c>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5"/>
        <v/>
      </c>
      <c r="B81" s="13"/>
      <c r="C81" s="26" t="str">
        <f t="shared" si="6"/>
        <v/>
      </c>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5"/>
        <v/>
      </c>
      <c r="B82" s="13"/>
      <c r="C82" s="26" t="str">
        <f t="shared" si="6"/>
        <v/>
      </c>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5"/>
        <v/>
      </c>
      <c r="B83" s="13"/>
      <c r="C83" s="26" t="str">
        <f t="shared" si="6"/>
        <v/>
      </c>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9">IF(OR(B84&lt;&gt;"",J84&lt;&gt;""),CONCATENATE(LEFT(A83,3),IF(MID(A83,4,2)+1&lt;10,CONCATENATE("0",MID(A83,4,2)+1),MID(A83,4,2)+1)),"")</f>
        <v/>
      </c>
      <c r="B84" s="13"/>
      <c r="C84" s="26" t="str">
        <f t="shared" si="6"/>
        <v/>
      </c>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9"/>
        <v/>
      </c>
      <c r="B85" s="13"/>
      <c r="C85" s="26" t="str">
        <f t="shared" si="6"/>
        <v/>
      </c>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9"/>
        <v/>
      </c>
      <c r="B86" s="13"/>
      <c r="C86" s="26" t="str">
        <f t="shared" si="6"/>
        <v/>
      </c>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9"/>
        <v/>
      </c>
      <c r="B87" s="13"/>
      <c r="C87" s="26" t="str">
        <f t="shared" si="6"/>
        <v/>
      </c>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9"/>
        <v/>
      </c>
      <c r="B88" s="13"/>
      <c r="C88" s="26" t="str">
        <f t="shared" si="6"/>
        <v/>
      </c>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9"/>
        <v/>
      </c>
      <c r="B89" s="13"/>
      <c r="C89" s="26" t="str">
        <f t="shared" si="6"/>
        <v/>
      </c>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9"/>
        <v/>
      </c>
      <c r="B90" s="13"/>
      <c r="C90" s="26" t="str">
        <f t="shared" si="6"/>
        <v/>
      </c>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9"/>
        <v/>
      </c>
      <c r="B91" s="13"/>
      <c r="C91" s="26" t="str">
        <f t="shared" si="6"/>
        <v/>
      </c>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9"/>
        <v/>
      </c>
      <c r="B92" s="13"/>
      <c r="C92" s="26" t="str">
        <f t="shared" si="6"/>
        <v/>
      </c>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9"/>
        <v/>
      </c>
      <c r="B93" s="13"/>
      <c r="C93" s="26" t="str">
        <f t="shared" si="6"/>
        <v/>
      </c>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9"/>
        <v/>
      </c>
      <c r="B94" s="13"/>
      <c r="C94" s="26" t="str">
        <f t="shared" si="6"/>
        <v/>
      </c>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9"/>
        <v/>
      </c>
      <c r="B95" s="13"/>
      <c r="C95" s="26" t="str">
        <f t="shared" si="6"/>
        <v/>
      </c>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9"/>
        <v/>
      </c>
      <c r="B96" s="13"/>
      <c r="C96" s="26" t="str">
        <f t="shared" si="6"/>
        <v/>
      </c>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9"/>
        <v/>
      </c>
      <c r="B97" s="13"/>
      <c r="C97" s="26" t="str">
        <f t="shared" si="6"/>
        <v/>
      </c>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9"/>
        <v/>
      </c>
      <c r="B98" s="13"/>
      <c r="C98" s="26" t="str">
        <f t="shared" si="6"/>
        <v/>
      </c>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9"/>
        <v/>
      </c>
      <c r="B99" s="13"/>
      <c r="C99" s="26" t="str">
        <f t="shared" si="6"/>
        <v/>
      </c>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9"/>
        <v/>
      </c>
      <c r="B100" s="13"/>
      <c r="C100" s="26" t="str">
        <f t="shared" si="6"/>
        <v/>
      </c>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9"/>
        <v/>
      </c>
      <c r="B101" s="13"/>
      <c r="C101" s="26" t="str">
        <f t="shared" si="6"/>
        <v/>
      </c>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9"/>
        <v/>
      </c>
      <c r="B102" s="13"/>
      <c r="C102" s="26" t="str">
        <f t="shared" si="6"/>
        <v/>
      </c>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9"/>
        <v/>
      </c>
      <c r="B103" s="13"/>
      <c r="C103" s="26" t="str">
        <f t="shared" si="6"/>
        <v/>
      </c>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9"/>
        <v/>
      </c>
      <c r="B104" s="13"/>
      <c r="C104" s="26" t="str">
        <f t="shared" si="6"/>
        <v/>
      </c>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9"/>
        <v/>
      </c>
      <c r="B105" s="13"/>
      <c r="C105" s="26" t="str">
        <f t="shared" si="6"/>
        <v/>
      </c>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9"/>
        <v/>
      </c>
      <c r="B106" s="13"/>
      <c r="C106" s="26" t="str">
        <f t="shared" si="6"/>
        <v/>
      </c>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9"/>
        <v/>
      </c>
      <c r="B107" s="13"/>
      <c r="C107" s="26" t="str">
        <f t="shared" si="6"/>
        <v/>
      </c>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9"/>
        <v/>
      </c>
      <c r="B108" s="13"/>
      <c r="C108" s="26" t="str">
        <f t="shared" si="6"/>
        <v/>
      </c>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8" customWidth="1"/>
    <col min="2" max="2" width="11" style="28"/>
    <col min="3" max="3" width="13.875" style="28" customWidth="1"/>
    <col min="4" max="4" width="11.375" style="28" customWidth="1"/>
    <col min="5" max="7" width="11" style="28"/>
    <col min="8" max="11" width="11" style="28" hidden="1" customWidth="1"/>
    <col min="12" max="16384" width="11" style="28"/>
  </cols>
  <sheetData>
    <row r="1" spans="1:11" ht="16.5" thickBot="1">
      <c r="A1" s="92" t="s">
        <v>38</v>
      </c>
      <c r="B1" s="93"/>
      <c r="C1" s="93"/>
      <c r="D1" s="93"/>
      <c r="E1" s="93"/>
      <c r="F1" s="94"/>
    </row>
    <row r="2" spans="1:11">
      <c r="A2" s="36" t="s">
        <v>42</v>
      </c>
      <c r="B2" s="37"/>
      <c r="C2" s="95" t="s">
        <v>13</v>
      </c>
      <c r="D2" s="96"/>
      <c r="E2" s="97"/>
      <c r="F2" s="38"/>
    </row>
    <row r="3" spans="1:11" ht="63">
      <c r="A3" s="39" t="s">
        <v>43</v>
      </c>
      <c r="B3" s="37"/>
      <c r="C3" s="101" t="s">
        <v>14</v>
      </c>
      <c r="D3" s="102"/>
      <c r="E3" s="103"/>
      <c r="F3" s="38"/>
      <c r="H3" s="28" t="s">
        <v>18</v>
      </c>
      <c r="I3" s="28" t="s">
        <v>19</v>
      </c>
      <c r="J3" s="28" t="s">
        <v>20</v>
      </c>
      <c r="K3" s="28" t="s">
        <v>52</v>
      </c>
    </row>
    <row r="4" spans="1:11" ht="31.5">
      <c r="A4" s="36" t="s">
        <v>44</v>
      </c>
      <c r="B4" s="37"/>
      <c r="C4" s="32" t="s">
        <v>15</v>
      </c>
      <c r="D4" s="31" t="s">
        <v>16</v>
      </c>
      <c r="E4" s="35" t="s">
        <v>17</v>
      </c>
      <c r="F4" s="38"/>
      <c r="H4" s="28" t="s">
        <v>21</v>
      </c>
      <c r="I4" s="28" t="s">
        <v>25</v>
      </c>
      <c r="J4" s="28">
        <v>1</v>
      </c>
      <c r="K4" s="28">
        <v>1</v>
      </c>
    </row>
    <row r="5" spans="1:11" ht="79.5" thickBot="1">
      <c r="A5" s="39" t="s">
        <v>45</v>
      </c>
      <c r="B5" s="37"/>
      <c r="C5" s="34" t="s">
        <v>35</v>
      </c>
      <c r="D5" s="104" t="str">
        <f>CONCATENATE(H21,"_",I21,"_",J21,"_CO")</f>
        <v>LE_07_04_CO</v>
      </c>
      <c r="E5" s="105"/>
      <c r="F5" s="38"/>
      <c r="H5" s="28" t="s">
        <v>22</v>
      </c>
      <c r="I5" s="28" t="s">
        <v>26</v>
      </c>
      <c r="J5" s="28">
        <v>2</v>
      </c>
      <c r="K5" s="28">
        <v>2</v>
      </c>
    </row>
    <row r="6" spans="1:11" ht="32.25" thickBot="1">
      <c r="A6" s="36" t="s">
        <v>10</v>
      </c>
      <c r="B6" s="37"/>
      <c r="C6" s="37"/>
      <c r="D6" s="37"/>
      <c r="E6" s="37"/>
      <c r="F6" s="38"/>
      <c r="H6" s="28" t="s">
        <v>23</v>
      </c>
      <c r="I6" s="28" t="s">
        <v>27</v>
      </c>
      <c r="J6" s="28">
        <v>3</v>
      </c>
      <c r="K6" s="28">
        <v>3</v>
      </c>
    </row>
    <row r="7" spans="1:11" ht="48" thickBot="1">
      <c r="A7" s="39" t="s">
        <v>11</v>
      </c>
      <c r="B7" s="37"/>
      <c r="C7" s="68" t="s">
        <v>127</v>
      </c>
      <c r="D7" s="90" t="str">
        <f>CONCATENATE("SolicitudGrafica_",D5,".xls")</f>
        <v>SolicitudGrafica_LE_07_04_CO.xls</v>
      </c>
      <c r="E7" s="90"/>
      <c r="F7" s="91"/>
      <c r="H7" s="28" t="s">
        <v>24</v>
      </c>
      <c r="I7" s="28" t="s">
        <v>28</v>
      </c>
      <c r="J7" s="28">
        <v>4</v>
      </c>
      <c r="K7" s="28">
        <v>4</v>
      </c>
    </row>
    <row r="8" spans="1:11" ht="47.25">
      <c r="A8" s="39" t="s">
        <v>53</v>
      </c>
      <c r="B8" s="37"/>
      <c r="C8" s="37"/>
      <c r="D8" s="37"/>
      <c r="E8" s="37"/>
      <c r="F8" s="38"/>
      <c r="I8" s="28" t="s">
        <v>29</v>
      </c>
      <c r="J8" s="28">
        <v>5</v>
      </c>
      <c r="K8" s="28">
        <v>5</v>
      </c>
    </row>
    <row r="9" spans="1:11" ht="47.25">
      <c r="A9" s="39" t="s">
        <v>12</v>
      </c>
      <c r="B9" s="37"/>
      <c r="C9" s="37"/>
      <c r="D9" s="37"/>
      <c r="E9" s="37"/>
      <c r="F9" s="38"/>
      <c r="I9" s="28" t="s">
        <v>30</v>
      </c>
      <c r="J9" s="28">
        <v>6</v>
      </c>
      <c r="K9" s="28">
        <v>6</v>
      </c>
    </row>
    <row r="10" spans="1:11" ht="32.25" thickBot="1">
      <c r="A10" s="40" t="s">
        <v>36</v>
      </c>
      <c r="B10" s="41"/>
      <c r="C10" s="41"/>
      <c r="D10" s="41"/>
      <c r="E10" s="41"/>
      <c r="F10" s="42"/>
      <c r="I10" s="28" t="s">
        <v>31</v>
      </c>
      <c r="J10" s="28">
        <v>7</v>
      </c>
      <c r="K10" s="28">
        <v>7</v>
      </c>
    </row>
    <row r="11" spans="1:11">
      <c r="I11" s="28" t="s">
        <v>32</v>
      </c>
      <c r="J11" s="28">
        <v>8</v>
      </c>
      <c r="K11" s="28">
        <v>8</v>
      </c>
    </row>
    <row r="12" spans="1:11" ht="16.5" thickBot="1">
      <c r="I12" s="28" t="s">
        <v>37</v>
      </c>
      <c r="J12" s="28">
        <v>9</v>
      </c>
      <c r="K12" s="28">
        <v>9</v>
      </c>
    </row>
    <row r="13" spans="1:11">
      <c r="A13" s="92" t="s">
        <v>41</v>
      </c>
      <c r="B13" s="93"/>
      <c r="C13" s="93"/>
      <c r="D13" s="93"/>
      <c r="E13" s="93"/>
      <c r="F13" s="94"/>
      <c r="I13" s="28" t="s">
        <v>33</v>
      </c>
      <c r="J13" s="28">
        <v>10</v>
      </c>
      <c r="K13" s="28">
        <v>10</v>
      </c>
    </row>
    <row r="14" spans="1:11" ht="16.5" thickBot="1">
      <c r="A14" s="39"/>
      <c r="B14" s="37"/>
      <c r="C14" s="37"/>
      <c r="D14" s="37"/>
      <c r="E14" s="37"/>
      <c r="F14" s="38"/>
      <c r="I14" s="28" t="s">
        <v>34</v>
      </c>
      <c r="J14" s="28">
        <v>11</v>
      </c>
      <c r="K14" s="28">
        <v>11</v>
      </c>
    </row>
    <row r="15" spans="1:11">
      <c r="A15" s="36" t="s">
        <v>46</v>
      </c>
      <c r="B15" s="37"/>
      <c r="C15" s="95" t="s">
        <v>49</v>
      </c>
      <c r="D15" s="96"/>
      <c r="E15" s="96"/>
      <c r="F15" s="97"/>
      <c r="J15" s="28">
        <v>12</v>
      </c>
      <c r="K15" s="28">
        <v>12</v>
      </c>
    </row>
    <row r="16" spans="1:11" ht="67.150000000000006" customHeight="1">
      <c r="A16" s="39" t="s">
        <v>47</v>
      </c>
      <c r="B16" s="37"/>
      <c r="C16" s="32" t="s">
        <v>15</v>
      </c>
      <c r="D16" s="31" t="s">
        <v>16</v>
      </c>
      <c r="E16" s="31" t="s">
        <v>17</v>
      </c>
      <c r="F16" s="33" t="s">
        <v>50</v>
      </c>
      <c r="J16" s="28">
        <v>13</v>
      </c>
      <c r="K16" s="28">
        <v>13</v>
      </c>
    </row>
    <row r="17" spans="1:11" ht="32.1" customHeight="1" thickBot="1">
      <c r="A17" s="36" t="s">
        <v>44</v>
      </c>
      <c r="B17" s="37"/>
      <c r="C17" s="34" t="s">
        <v>35</v>
      </c>
      <c r="D17" s="98" t="str">
        <f>CONCATENATE(H21,"_",I21,"_",J21,"_",K45)</f>
        <v>LE_07_04_REC10</v>
      </c>
      <c r="E17" s="99"/>
      <c r="F17" s="100"/>
      <c r="J17" s="28">
        <v>14</v>
      </c>
      <c r="K17" s="28">
        <v>14</v>
      </c>
    </row>
    <row r="18" spans="1:11" ht="79.5" thickBot="1">
      <c r="A18" s="39" t="s">
        <v>48</v>
      </c>
      <c r="B18" s="37"/>
      <c r="C18" s="68" t="s">
        <v>128</v>
      </c>
      <c r="D18" s="90" t="str">
        <f>CONCATENATE("SolicitudGrafica_",D17,".xls")</f>
        <v>SolicitudGrafica_LE_07_04_REC10.xls</v>
      </c>
      <c r="E18" s="90"/>
      <c r="F18" s="91"/>
      <c r="J18" s="28">
        <v>15</v>
      </c>
      <c r="K18" s="28">
        <v>15</v>
      </c>
    </row>
    <row r="19" spans="1:11">
      <c r="A19" s="36" t="s">
        <v>10</v>
      </c>
      <c r="B19" s="37"/>
      <c r="C19" s="37"/>
      <c r="D19" s="37"/>
      <c r="E19" s="37"/>
      <c r="F19" s="38"/>
      <c r="H19" s="28">
        <v>3</v>
      </c>
      <c r="J19" s="28">
        <v>16</v>
      </c>
      <c r="K19" s="28">
        <v>16</v>
      </c>
    </row>
    <row r="20" spans="1:11" ht="63.75" thickBot="1">
      <c r="A20" s="40" t="s">
        <v>51</v>
      </c>
      <c r="B20" s="41"/>
      <c r="C20" s="41"/>
      <c r="D20" s="41"/>
      <c r="E20" s="41"/>
      <c r="F20" s="42"/>
      <c r="H20" s="28">
        <v>4</v>
      </c>
      <c r="I20" s="28">
        <v>5</v>
      </c>
      <c r="J20" s="28">
        <v>4</v>
      </c>
      <c r="K20" s="28">
        <v>17</v>
      </c>
    </row>
    <row r="21" spans="1:11">
      <c r="H21" s="28" t="str">
        <f>IF(INDEX(H4:H7,H20)=H4,"MA",IF(INDEX(H4:H7,H20)=H5,"CN",IF(INDEX(H4:H7,H20)=H6,"CS",IF(INDEX(H4:H7,H20)=H7,"LE"))))</f>
        <v>LE</v>
      </c>
      <c r="I21" s="28" t="str">
        <f>CONCATENATE(IF((I20+2)&lt;10,"0",""),I20+2)</f>
        <v>07</v>
      </c>
      <c r="J21" s="28" t="str">
        <f>CONCATENATE(IF(J20&lt;10,"0",""),J20)</f>
        <v>04</v>
      </c>
      <c r="K21" s="28">
        <v>18</v>
      </c>
    </row>
    <row r="22" spans="1:11">
      <c r="K22" s="28">
        <v>19</v>
      </c>
    </row>
    <row r="23" spans="1:11">
      <c r="K23" s="28">
        <v>20</v>
      </c>
    </row>
    <row r="24" spans="1:11">
      <c r="K24" s="28">
        <v>21</v>
      </c>
    </row>
    <row r="25" spans="1:11">
      <c r="K25" s="28">
        <v>22</v>
      </c>
    </row>
    <row r="26" spans="1:11">
      <c r="K26" s="28">
        <v>23</v>
      </c>
    </row>
    <row r="27" spans="1:11">
      <c r="K27" s="28">
        <v>24</v>
      </c>
    </row>
    <row r="28" spans="1:11">
      <c r="K28" s="28">
        <v>25</v>
      </c>
    </row>
    <row r="29" spans="1:11">
      <c r="K29" s="28">
        <v>26</v>
      </c>
    </row>
    <row r="30" spans="1:11">
      <c r="K30" s="28">
        <v>27</v>
      </c>
    </row>
    <row r="31" spans="1:11">
      <c r="K31" s="28">
        <v>28</v>
      </c>
    </row>
    <row r="32" spans="1:11">
      <c r="K32" s="28">
        <v>29</v>
      </c>
    </row>
    <row r="33" spans="11:11">
      <c r="K33" s="28">
        <v>30</v>
      </c>
    </row>
    <row r="34" spans="11:11">
      <c r="K34" s="28">
        <v>31</v>
      </c>
    </row>
    <row r="35" spans="11:11">
      <c r="K35" s="28">
        <v>32</v>
      </c>
    </row>
    <row r="36" spans="11:11">
      <c r="K36" s="28">
        <v>33</v>
      </c>
    </row>
    <row r="37" spans="11:11">
      <c r="K37" s="28">
        <v>34</v>
      </c>
    </row>
    <row r="38" spans="11:11">
      <c r="K38" s="28">
        <v>35</v>
      </c>
    </row>
    <row r="39" spans="11:11">
      <c r="K39" s="28">
        <v>36</v>
      </c>
    </row>
    <row r="40" spans="11:11">
      <c r="K40" s="28">
        <v>37</v>
      </c>
    </row>
    <row r="41" spans="11:11">
      <c r="K41" s="28">
        <v>38</v>
      </c>
    </row>
    <row r="42" spans="11:11">
      <c r="K42" s="28">
        <v>39</v>
      </c>
    </row>
    <row r="43" spans="11:11">
      <c r="K43" s="28">
        <v>40</v>
      </c>
    </row>
    <row r="44" spans="11:11">
      <c r="K44" s="28">
        <v>1</v>
      </c>
    </row>
    <row r="45" spans="11:11">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28" customWidth="1"/>
    <col min="2" max="2" width="22.25" style="28" customWidth="1"/>
    <col min="3" max="3" width="17.375" style="28" customWidth="1"/>
    <col min="4" max="4" width="10.875" style="28"/>
    <col min="5" max="5" width="11.75" style="28" customWidth="1"/>
    <col min="6" max="6" width="12.75" style="28" customWidth="1"/>
    <col min="7" max="7" width="11" style="28" customWidth="1"/>
    <col min="8" max="8" width="24.5" style="28" customWidth="1"/>
    <col min="9" max="9" width="22.25" style="28" customWidth="1"/>
    <col min="10" max="10" width="20.75" style="28" customWidth="1"/>
    <col min="11" max="11" width="44.5" style="28" customWidth="1"/>
    <col min="12" max="16384" width="10.875" style="28"/>
  </cols>
  <sheetData>
    <row r="1" spans="1:11">
      <c r="A1" s="106" t="s">
        <v>56</v>
      </c>
      <c r="B1" s="106" t="s">
        <v>63</v>
      </c>
      <c r="C1" s="106" t="s">
        <v>64</v>
      </c>
      <c r="D1" s="106" t="s">
        <v>5</v>
      </c>
      <c r="E1" s="106" t="s">
        <v>65</v>
      </c>
      <c r="F1" s="106" t="s">
        <v>66</v>
      </c>
      <c r="G1" s="106" t="s">
        <v>67</v>
      </c>
      <c r="H1" s="107" t="s">
        <v>68</v>
      </c>
      <c r="I1" s="107"/>
      <c r="J1" s="107"/>
    </row>
    <row r="2" spans="1:11">
      <c r="A2" s="106"/>
      <c r="B2" s="106"/>
      <c r="C2" s="106"/>
      <c r="D2" s="106"/>
      <c r="E2" s="106"/>
      <c r="F2" s="106"/>
      <c r="G2" s="106"/>
      <c r="H2" s="47" t="s">
        <v>65</v>
      </c>
      <c r="I2" s="47" t="s">
        <v>66</v>
      </c>
      <c r="J2" s="47" t="s">
        <v>67</v>
      </c>
    </row>
    <row r="3" spans="1:11" s="49" customFormat="1">
      <c r="A3" s="48" t="s">
        <v>69</v>
      </c>
      <c r="B3" s="48" t="s">
        <v>70</v>
      </c>
      <c r="C3" s="48" t="s">
        <v>71</v>
      </c>
      <c r="D3" s="48" t="s">
        <v>72</v>
      </c>
      <c r="E3" s="48" t="s">
        <v>73</v>
      </c>
      <c r="F3" s="48"/>
      <c r="G3" s="48"/>
      <c r="H3" s="48" t="s">
        <v>130</v>
      </c>
      <c r="I3" s="48"/>
      <c r="J3" s="48"/>
    </row>
    <row r="4" spans="1:11" s="49" customFormat="1">
      <c r="A4" s="50" t="s">
        <v>57</v>
      </c>
      <c r="B4" s="50" t="s">
        <v>74</v>
      </c>
      <c r="C4" s="50" t="s">
        <v>71</v>
      </c>
      <c r="D4" s="50" t="s">
        <v>72</v>
      </c>
      <c r="E4" s="50" t="s">
        <v>75</v>
      </c>
      <c r="F4" s="50" t="s">
        <v>76</v>
      </c>
      <c r="G4" s="50"/>
      <c r="H4" s="50" t="s">
        <v>131</v>
      </c>
      <c r="I4" s="50" t="s">
        <v>133</v>
      </c>
      <c r="J4" s="50"/>
    </row>
    <row r="5" spans="1:11" s="49" customFormat="1">
      <c r="A5" s="51" t="s">
        <v>77</v>
      </c>
      <c r="B5" s="50" t="s">
        <v>78</v>
      </c>
      <c r="C5" s="50" t="s">
        <v>71</v>
      </c>
      <c r="D5" s="50" t="s">
        <v>72</v>
      </c>
      <c r="E5" s="50" t="s">
        <v>75</v>
      </c>
      <c r="F5" s="50" t="s">
        <v>76</v>
      </c>
      <c r="G5" s="52"/>
      <c r="H5" s="50" t="s">
        <v>131</v>
      </c>
      <c r="I5" s="50" t="s">
        <v>133</v>
      </c>
      <c r="J5" s="52"/>
    </row>
    <row r="6" spans="1:11" s="49" customFormat="1">
      <c r="A6" s="50" t="s">
        <v>58</v>
      </c>
      <c r="B6" s="50" t="s">
        <v>79</v>
      </c>
      <c r="C6" s="50" t="s">
        <v>71</v>
      </c>
      <c r="D6" s="50" t="s">
        <v>72</v>
      </c>
      <c r="E6" s="50" t="s">
        <v>75</v>
      </c>
      <c r="F6" s="50" t="s">
        <v>76</v>
      </c>
      <c r="G6" s="50" t="s">
        <v>73</v>
      </c>
      <c r="H6" s="50" t="s">
        <v>131</v>
      </c>
      <c r="I6" s="50" t="s">
        <v>133</v>
      </c>
      <c r="J6" s="50" t="s">
        <v>134</v>
      </c>
    </row>
    <row r="7" spans="1:11" s="49" customFormat="1" ht="25.5">
      <c r="A7" s="50" t="s">
        <v>80</v>
      </c>
      <c r="B7" s="50" t="s">
        <v>81</v>
      </c>
      <c r="C7" s="50" t="s">
        <v>71</v>
      </c>
      <c r="D7" s="50" t="s">
        <v>72</v>
      </c>
      <c r="E7" s="50" t="s">
        <v>75</v>
      </c>
      <c r="F7" s="50" t="s">
        <v>76</v>
      </c>
      <c r="G7" s="50"/>
      <c r="H7" s="50" t="s">
        <v>131</v>
      </c>
      <c r="I7" s="50" t="s">
        <v>133</v>
      </c>
      <c r="J7" s="50"/>
    </row>
    <row r="8" spans="1:11" s="49" customFormat="1" ht="25.5">
      <c r="A8" s="50" t="s">
        <v>82</v>
      </c>
      <c r="B8" s="50" t="s">
        <v>83</v>
      </c>
      <c r="C8" s="50" t="s">
        <v>71</v>
      </c>
      <c r="D8" s="50" t="s">
        <v>72</v>
      </c>
      <c r="E8" s="50" t="s">
        <v>75</v>
      </c>
      <c r="F8" s="50" t="s">
        <v>76</v>
      </c>
      <c r="G8" s="50"/>
      <c r="H8" s="50" t="s">
        <v>131</v>
      </c>
      <c r="I8" s="50" t="s">
        <v>133</v>
      </c>
      <c r="J8" s="50"/>
    </row>
    <row r="9" spans="1:11" s="49" customFormat="1">
      <c r="A9" s="50" t="s">
        <v>84</v>
      </c>
      <c r="B9" s="50" t="s">
        <v>85</v>
      </c>
      <c r="C9" s="50" t="s">
        <v>71</v>
      </c>
      <c r="D9" s="50" t="s">
        <v>72</v>
      </c>
      <c r="E9" s="50" t="s">
        <v>75</v>
      </c>
      <c r="F9" s="50" t="s">
        <v>76</v>
      </c>
      <c r="G9" s="50"/>
      <c r="H9" s="50" t="s">
        <v>131</v>
      </c>
      <c r="I9" s="50" t="s">
        <v>133</v>
      </c>
      <c r="J9" s="50"/>
    </row>
    <row r="10" spans="1:11" s="49" customFormat="1">
      <c r="A10" s="50" t="s">
        <v>86</v>
      </c>
      <c r="B10" s="50" t="s">
        <v>87</v>
      </c>
      <c r="C10" s="50" t="s">
        <v>71</v>
      </c>
      <c r="D10" s="50" t="s">
        <v>72</v>
      </c>
      <c r="E10" s="50" t="s">
        <v>88</v>
      </c>
      <c r="F10" s="50"/>
      <c r="G10" s="50"/>
      <c r="H10" s="50" t="s">
        <v>130</v>
      </c>
      <c r="I10" s="50" t="s">
        <v>133</v>
      </c>
      <c r="J10" s="50"/>
    </row>
    <row r="11" spans="1:11" s="49" customFormat="1" ht="25.5">
      <c r="A11" s="50" t="s">
        <v>89</v>
      </c>
      <c r="B11" s="50" t="s">
        <v>90</v>
      </c>
      <c r="C11" s="50" t="s">
        <v>71</v>
      </c>
      <c r="D11" s="50" t="s">
        <v>72</v>
      </c>
      <c r="E11" s="50" t="s">
        <v>75</v>
      </c>
      <c r="F11" s="50" t="s">
        <v>76</v>
      </c>
      <c r="G11" s="50"/>
      <c r="H11" s="50" t="s">
        <v>131</v>
      </c>
      <c r="I11" s="50" t="s">
        <v>133</v>
      </c>
      <c r="J11" s="50"/>
    </row>
    <row r="12" spans="1:11" s="49" customFormat="1">
      <c r="A12" s="50" t="s">
        <v>91</v>
      </c>
      <c r="B12" s="50" t="s">
        <v>92</v>
      </c>
      <c r="C12" s="50" t="s">
        <v>71</v>
      </c>
      <c r="D12" s="50" t="s">
        <v>72</v>
      </c>
      <c r="E12" s="50" t="s">
        <v>75</v>
      </c>
      <c r="F12" s="50" t="s">
        <v>76</v>
      </c>
      <c r="G12" s="50"/>
      <c r="H12" s="50" t="s">
        <v>131</v>
      </c>
      <c r="I12" s="50" t="s">
        <v>133</v>
      </c>
      <c r="J12" s="50"/>
    </row>
    <row r="13" spans="1:11" ht="63">
      <c r="A13" s="53" t="s">
        <v>93</v>
      </c>
      <c r="B13" s="53" t="s">
        <v>94</v>
      </c>
      <c r="C13" s="50" t="s">
        <v>71</v>
      </c>
      <c r="D13" s="54" t="s">
        <v>95</v>
      </c>
      <c r="E13" s="54"/>
      <c r="F13" s="55" t="s">
        <v>125</v>
      </c>
      <c r="G13" s="53"/>
      <c r="H13" s="50"/>
      <c r="I13" s="50" t="s">
        <v>130</v>
      </c>
      <c r="J13" s="53"/>
      <c r="K13" s="28" t="s">
        <v>96</v>
      </c>
    </row>
    <row r="14" spans="1:11">
      <c r="A14" s="53" t="s">
        <v>97</v>
      </c>
      <c r="B14" s="53" t="s">
        <v>98</v>
      </c>
      <c r="C14" s="50" t="s">
        <v>71</v>
      </c>
      <c r="D14" s="54" t="s">
        <v>72</v>
      </c>
      <c r="E14" s="54"/>
      <c r="F14" s="55" t="s">
        <v>126</v>
      </c>
      <c r="G14" s="53"/>
      <c r="H14" s="50"/>
      <c r="I14" s="50" t="s">
        <v>130</v>
      </c>
      <c r="J14" s="53"/>
    </row>
    <row r="15" spans="1:11" ht="31.5">
      <c r="A15" s="53" t="s">
        <v>99</v>
      </c>
      <c r="B15" s="53" t="s">
        <v>100</v>
      </c>
      <c r="C15" s="50" t="s">
        <v>101</v>
      </c>
      <c r="D15" s="53" t="s">
        <v>95</v>
      </c>
      <c r="E15" s="53" t="s">
        <v>124</v>
      </c>
      <c r="F15" s="53"/>
      <c r="G15" s="53"/>
      <c r="H15" s="50" t="s">
        <v>130</v>
      </c>
      <c r="I15" s="53"/>
      <c r="J15" s="53"/>
      <c r="K15" s="28" t="s">
        <v>102</v>
      </c>
    </row>
    <row r="16" spans="1:11" ht="94.5">
      <c r="A16" s="55" t="s">
        <v>103</v>
      </c>
      <c r="B16" s="55"/>
      <c r="C16" s="51" t="s">
        <v>101</v>
      </c>
      <c r="D16" s="55" t="s">
        <v>104</v>
      </c>
      <c r="E16" s="54" t="s">
        <v>122</v>
      </c>
      <c r="F16" s="54" t="s">
        <v>123</v>
      </c>
      <c r="G16" s="54"/>
      <c r="H16" s="55" t="s">
        <v>132</v>
      </c>
      <c r="I16" s="55" t="s">
        <v>135</v>
      </c>
      <c r="J16" s="54"/>
      <c r="K16" s="56" t="s">
        <v>105</v>
      </c>
    </row>
    <row r="17" spans="1:11" ht="25.5">
      <c r="A17" s="50" t="s">
        <v>106</v>
      </c>
      <c r="B17" s="50"/>
      <c r="C17" s="50" t="s">
        <v>71</v>
      </c>
      <c r="D17" s="50" t="s">
        <v>72</v>
      </c>
      <c r="E17" s="50" t="s">
        <v>107</v>
      </c>
      <c r="F17" s="50" t="s">
        <v>108</v>
      </c>
      <c r="G17" s="50"/>
      <c r="H17" s="57" t="s">
        <v>109</v>
      </c>
      <c r="I17" s="57" t="s">
        <v>110</v>
      </c>
      <c r="J17" s="50"/>
      <c r="K17" s="58" t="s">
        <v>111</v>
      </c>
    </row>
    <row r="20" spans="1:11">
      <c r="A20" s="59" t="s">
        <v>112</v>
      </c>
    </row>
    <row r="21" spans="1:11">
      <c r="A21" s="60" t="s">
        <v>113</v>
      </c>
      <c r="B21" s="61" t="s">
        <v>136</v>
      </c>
      <c r="C21" s="62" t="s">
        <v>22</v>
      </c>
      <c r="D21" s="61"/>
      <c r="E21" s="61"/>
    </row>
    <row r="22" spans="1:11">
      <c r="A22" s="63" t="s">
        <v>114</v>
      </c>
      <c r="B22" s="69" t="s">
        <v>137</v>
      </c>
      <c r="C22" s="65" t="s">
        <v>138</v>
      </c>
      <c r="D22" s="64"/>
      <c r="E22" s="64"/>
    </row>
    <row r="23" spans="1:11">
      <c r="A23" s="63" t="s">
        <v>115</v>
      </c>
      <c r="B23" s="69" t="s">
        <v>139</v>
      </c>
      <c r="C23" s="65" t="s">
        <v>140</v>
      </c>
      <c r="D23" s="64"/>
      <c r="E23" s="64"/>
    </row>
    <row r="24" spans="1:11" ht="31.5">
      <c r="A24" s="63" t="s">
        <v>116</v>
      </c>
      <c r="B24" s="64" t="s">
        <v>141</v>
      </c>
      <c r="C24" s="65" t="s">
        <v>144</v>
      </c>
      <c r="D24" s="64"/>
      <c r="E24" s="64"/>
    </row>
    <row r="25" spans="1:11">
      <c r="A25" s="63" t="s">
        <v>117</v>
      </c>
      <c r="B25" s="64" t="s">
        <v>142</v>
      </c>
      <c r="C25" s="65" t="s">
        <v>143</v>
      </c>
      <c r="D25" s="64"/>
      <c r="E25" s="64"/>
    </row>
    <row r="26" spans="1:11" ht="63">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2015-03-16T02:32:16Z</dcterms:modified>
</cp:coreProperties>
</file>