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German\Documents\Aulaplaneta All\Trabajos de editor\EDITOR\ESCALETAS\Escaletas  grupo  3\CN_07_07_CO\"/>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63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H12"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1" i="1" l="1"/>
  <c r="F11" i="1"/>
  <c r="G11" i="1" s="1"/>
  <c r="H10" i="1"/>
  <c r="A13" i="1"/>
  <c r="F10" i="1"/>
  <c r="G10" i="1" s="1"/>
  <c r="F13" i="1" l="1"/>
  <c r="G13" i="1" s="1"/>
  <c r="H13" i="1"/>
  <c r="A14" i="1"/>
  <c r="H14" i="1" l="1"/>
  <c r="F14" i="1"/>
  <c r="G14" i="1" s="1"/>
  <c r="A15" i="1"/>
  <c r="F15" i="1" l="1"/>
  <c r="G15" i="1" s="1"/>
  <c r="H15" i="1"/>
  <c r="A16" i="1"/>
  <c r="F16" i="1" l="1"/>
  <c r="G16" i="1" s="1"/>
  <c r="H16" i="1"/>
  <c r="A17" i="1"/>
  <c r="F17" i="1" l="1"/>
  <c r="G17" i="1" s="1"/>
  <c r="H17" i="1"/>
  <c r="A18" i="1"/>
  <c r="F18" i="1" l="1"/>
  <c r="G18" i="1" s="1"/>
  <c r="H18" i="1"/>
  <c r="A19" i="1"/>
  <c r="F19" i="1" l="1"/>
  <c r="G19" i="1" s="1"/>
  <c r="H19" i="1"/>
  <c r="A20" i="1"/>
  <c r="F20" i="1" l="1"/>
  <c r="G20" i="1" s="1"/>
  <c r="H20" i="1"/>
  <c r="A21" i="1"/>
  <c r="F21" i="1" l="1"/>
  <c r="G21" i="1" s="1"/>
  <c r="H21" i="1"/>
  <c r="A22" i="1"/>
  <c r="F22" i="1" l="1"/>
  <c r="G22" i="1" s="1"/>
  <c r="H22" i="1"/>
  <c r="A23" i="1"/>
  <c r="F23" i="1" l="1"/>
  <c r="G23" i="1" s="1"/>
  <c r="H23" i="1"/>
  <c r="A24" i="1"/>
  <c r="F24" i="1" l="1"/>
  <c r="G24" i="1" s="1"/>
  <c r="H24" i="1"/>
  <c r="A25" i="1"/>
  <c r="F25" i="1" l="1"/>
  <c r="G25" i="1" s="1"/>
  <c r="H25" i="1"/>
  <c r="A26" i="1"/>
  <c r="F26" i="1" l="1"/>
  <c r="G26" i="1" s="1"/>
  <c r="H26" i="1"/>
  <c r="A27" i="1"/>
  <c r="F27" i="1" l="1"/>
  <c r="G27" i="1" s="1"/>
  <c r="H27" i="1"/>
  <c r="A28" i="1"/>
  <c r="F28" i="1" l="1"/>
  <c r="G28" i="1" s="1"/>
  <c r="H28" i="1"/>
  <c r="A29" i="1"/>
  <c r="F29" i="1" l="1"/>
  <c r="G29" i="1" s="1"/>
  <c r="H29" i="1"/>
  <c r="A30" i="1"/>
  <c r="F30" i="1" l="1"/>
  <c r="G30" i="1" s="1"/>
  <c r="H30" i="1"/>
  <c r="A31" i="1"/>
  <c r="F31" i="1" l="1"/>
  <c r="G31" i="1" s="1"/>
  <c r="H31" i="1"/>
  <c r="A32" i="1"/>
  <c r="F32" i="1" l="1"/>
  <c r="G32" i="1" s="1"/>
  <c r="H32" i="1"/>
  <c r="A33" i="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<sst xmlns="http://schemas.openxmlformats.org/spreadsheetml/2006/main" count="443" uniqueCount="194">
  <si>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</si>
  <si>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</si>
  <si>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</si>
  <si>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</si>
  <si>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</si>
  <si>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</si>
  <si>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</si>
  <si>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</si>
  <si>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</si>
  <si>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</si>
  <si>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</si>
  <si>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</si>
  <si>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</si>
  <si>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</si>
  <si>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</si>
  <si>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</si>
  <si>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</si>
  <si>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</si>
  <si>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</si>
  <si>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</si>
  <si>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</si>
  <si>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</si>
  <si>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</si>
  <si>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</si>
  <si>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</si>
  <si>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</si>
  <si>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</si>
  <si>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</si>
  <si>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</si>
  <si>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</si>
  <si>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</si>
  <si>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</si>
  <si>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</si>
  <si>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</si>
  <si>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</si>
  <si>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</si>
  <si>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</si>
  <si>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</si>
  <si>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</si>
  <si>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</si>
  <si>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</si>
  <si>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</si>
  <si>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</si>
  <si>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</si>
  <si>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</si>
  <si>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</si>
  <si>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</si>
  <si>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</si>
  <si>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</si>
  <si>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</si>
  <si>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</si>
  <si>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</si>
  <si>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</si>
  <si>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</si>
  <si>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</si>
  <si>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</si>
  <si>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</si>
  <si>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</si>
  <si>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</si>
  <si>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</si>
  <si>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</si>
  <si>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</si>
  <si>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</si>
  <si>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</si>
  <si>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</si>
  <si>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</si>
  <si>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</si>
  <si>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</si>
  <si>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</si>
  <si>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</si>
  <si>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</si>
  <si>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</si>
  <si>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</si>
  <si>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</si>
  <si>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</si>
  <si>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</si>
  <si>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</si>
  <si>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</si>
  <si>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</si>
  <si>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</si>
  <si>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</si>
  <si>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</si>
  <si>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</si>
  <si>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</si>
  <si>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</si>
  <si>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</si>
  <si>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</si>
  <si>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</si>
  <si>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</si>
  <si>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</si>
  <si>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</si>
  <si>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</si>
  <si>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</si>
  <si>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</si>
  <si>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</si>
  <si>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</si>
  <si>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</si>
  <si>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</si>
  <si>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</si>
  <si>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</si>
  <si>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</si>
  <si>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</si>
  <si>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</si>
  <si>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</si>
  <si>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</si>
  <si>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</si>
  <si>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</si>
  <si>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</si>
  <si>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</si>
  <si>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</si>
  <si>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</si>
  <si>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</si>
  <si>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</si>
  <si>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</si>
  <si>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</si>
  <si>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</si>
  <si>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</si>
  <si>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</si>
  <si>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</si>
  <si>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</si>
  <si>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</si>
  <si>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</si>
  <si>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</si>
  <si>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</si>
  <si>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</si>
  <si>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</si>
  <si>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</si>
  <si>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</si>
  <si>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</si>
  <si>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</si>
  <si>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</si>
  <si>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</si>
  <si>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</si>
  <si>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</si>
  <si>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</si>
  <si>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</si>
  <si>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</si>
  <si>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</si>
  <si>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</si>
  <si>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</si>
  <si>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</si>
  <si>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</si>
  <si>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</si>
  <si>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</si>
  <si>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</si>
  <si>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</si>
  <si>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</si>
  <si>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</si>
  <si>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</si>
  <si>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</si>
  <si>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</si>
  <si>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</si>
  <si>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</si>
  <si>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</si>
  <si>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</si>
  <si>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</si>
  <si>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</si>
  <si>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</si>
  <si>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</si>
  <si>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</si>
  <si>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</si>
  <si>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</si>
  <si>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</si>
  <si>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</si>
  <si>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</si>
  <si>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</si>
  <si>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</si>
  <si>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</si>
  <si>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</si>
  <si>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</si>
  <si>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</si>
  <si>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</si>
  <si>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</si>
  <si>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</si>
  <si>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</si>
  <si>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</si>
  <si>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</si>
  <si>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</si>
  <si>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</si>
  <si>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</si>
  <si>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</si>
  <si>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</si>
  <si>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</si>
  <si>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</si>
  <si>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</si>
  <si>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</si>
  <si>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</si>
  <si>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Flujos de energía y ciclos de materiales en los ecosistemas</t>
  </si>
  <si>
    <t>Germán Cuervo</t>
  </si>
  <si>
    <t>CN_07_07_CO</t>
  </si>
  <si>
    <t>Cuaderno de Estudio</t>
  </si>
  <si>
    <t>Fotografía</t>
  </si>
  <si>
    <t>Ilustración</t>
  </si>
  <si>
    <t>Intruccion en el archivo word anexo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</si>
</sst>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12"/>
      <color theme="1"/>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8" fillId="0" borderId="0" xfId="0" applyFont="1" applyBorder="1"/>
    <xf numFmtId="0" fontId="9"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0"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2" borderId="5" xfId="0" applyFont="1" applyFill="1" applyBorder="1"/>
    <xf numFmtId="164" fontId="8" fillId="0" borderId="0" xfId="0" applyNumberFormat="1" applyFont="1" applyBorder="1" applyAlignment="1">
      <alignment horizontal="center"/>
    </xf>
    <xf numFmtId="0" fontId="14" fillId="8" borderId="0" xfId="0" applyFont="1" applyFill="1" applyAlignment="1">
      <alignment horizontal="center" vertical="center" wrapText="1"/>
    </xf>
    <xf numFmtId="0" fontId="15" fillId="0" borderId="28" xfId="0" applyFont="1" applyFill="1" applyBorder="1" applyAlignment="1">
      <alignment vertical="center" wrapText="1"/>
    </xf>
    <xf numFmtId="0" fontId="0" fillId="0" borderId="0" xfId="0" applyFill="1" applyAlignment="1">
      <alignment vertical="center" wrapText="1"/>
    </xf>
    <xf numFmtId="0" fontId="15" fillId="0" borderId="29" xfId="0" applyFont="1" applyFill="1" applyBorder="1" applyAlignment="1">
      <alignment vertical="center" wrapText="1"/>
    </xf>
    <xf numFmtId="0" fontId="16" fillId="0" borderId="29" xfId="0" applyFont="1" applyFill="1" applyBorder="1" applyAlignment="1">
      <alignment vertical="center" wrapText="1"/>
    </xf>
    <xf numFmtId="0" fontId="15" fillId="0" borderId="29" xfId="0" applyFont="1" applyBorder="1" applyAlignment="1">
      <alignment vertical="center" wrapText="1"/>
    </xf>
    <xf numFmtId="0" fontId="17" fillId="0" borderId="29" xfId="0" applyFont="1" applyBorder="1" applyAlignment="1">
      <alignment vertical="center" wrapText="1"/>
    </xf>
    <xf numFmtId="0" fontId="16" fillId="0" borderId="29" xfId="0" applyFont="1" applyBorder="1" applyAlignment="1">
      <alignment vertical="center" wrapText="1"/>
    </xf>
    <xf numFmtId="0" fontId="18" fillId="0" borderId="0" xfId="0" applyFont="1" applyAlignment="1">
      <alignment vertical="center" wrapText="1"/>
    </xf>
    <xf numFmtId="0" fontId="19" fillId="0" borderId="29" xfId="0" applyFont="1" applyFill="1" applyBorder="1" applyAlignment="1">
      <alignment vertical="center" wrapText="1"/>
    </xf>
    <xf numFmtId="0" fontId="20" fillId="0" borderId="0" xfId="0" applyFont="1" applyAlignment="1">
      <alignment vertical="center" wrapText="1"/>
    </xf>
    <xf numFmtId="0" fontId="10"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9" fillId="5" borderId="32" xfId="0" applyFont="1" applyFill="1" applyBorder="1" applyAlignment="1">
      <alignment horizontal="center" vertical="center"/>
    </xf>
    <xf numFmtId="0" fontId="8" fillId="0" borderId="0" xfId="0" applyNumberFormat="1" applyFont="1" applyBorder="1" applyAlignment="1">
      <alignment horizontal="center"/>
    </xf>
    <xf numFmtId="0" fontId="10" fillId="0" borderId="33" xfId="0" applyFont="1" applyBorder="1" applyAlignment="1">
      <alignment vertical="center" wrapText="1"/>
    </xf>
    <xf numFmtId="0" fontId="0" fillId="0" borderId="31" xfId="0" quotePrefix="1" applyBorder="1" applyAlignment="1">
      <alignment vertical="center" wrapText="1"/>
    </xf>
    <xf numFmtId="0" fontId="13"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5" fillId="0" borderId="0" xfId="0" applyFont="1" applyBorder="1" applyAlignment="1">
      <alignment vertical="center" wrapText="1"/>
    </xf>
    <xf numFmtId="0" fontId="15"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2" fillId="0" borderId="29" xfId="0" applyFont="1" applyBorder="1" applyAlignment="1">
      <alignment vertical="center" wrapText="1"/>
    </xf>
    <xf numFmtId="0" fontId="22" fillId="0" borderId="29" xfId="0" applyFont="1" applyFill="1" applyBorder="1" applyAlignment="1">
      <alignment vertical="center" wrapText="1"/>
    </xf>
    <xf numFmtId="0" fontId="21"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8" fillId="0" borderId="27" xfId="0" applyNumberFormat="1" applyFont="1" applyBorder="1" applyAlignment="1" applyProtection="1">
      <alignment horizontal="center"/>
      <protection locked="0"/>
    </xf>
    <xf numFmtId="164" fontId="8" fillId="0" borderId="26" xfId="0" applyNumberFormat="1" applyFont="1" applyBorder="1" applyAlignment="1" applyProtection="1">
      <alignment horizontal="center"/>
      <protection locked="0"/>
    </xf>
    <xf numFmtId="0" fontId="9"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1" fillId="6" borderId="14" xfId="0" applyFont="1" applyFill="1" applyBorder="1" applyAlignment="1">
      <alignment horizontal="center" vertical="center" wrapText="1"/>
    </xf>
    <xf numFmtId="0" fontId="11" fillId="6" borderId="15"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4" fillId="8" borderId="0" xfId="0" applyFont="1" applyFill="1" applyAlignment="1">
      <alignment horizontal="center" vertical="center" wrapText="1"/>
    </xf>
    <xf numFmtId="0" fontId="14" fillId="7" borderId="0" xfId="0" applyFont="1" applyFill="1" applyAlignment="1">
      <alignment horizontal="center" vertical="center" wrapText="1"/>
    </xf>
    <xf numFmtId="0" fontId="23" fillId="0" borderId="0" xfId="0" applyFont="1"/>
    <xf numFmtId="0" fontId="23" fillId="0" borderId="0" xfId="0" applyFont="1" applyAlignment="1">
      <alignment horizontal="justify" vertical="center"/>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80" zoomScaleNormal="80" zoomScalePageLayoutView="140" workbookViewId="0">
      <selection activeCell="J24" sqref="J24"/>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 xml:space="preserve">Ubicación de la imagen en el recurso </v>
      </c>
    </row>
    <row r="2" spans="1:16" ht="15.75" x14ac:dyDescent="0.25">
      <c r="A2" s="1"/>
      <c r="B2" s="3" t="s">
        <v>121</v>
      </c>
      <c r="C2" s="83" t="s">
        <v>22</v>
      </c>
      <c r="D2" s="84"/>
      <c r="F2" s="76" t="s">
        <v>0</v>
      </c>
      <c r="G2" s="77"/>
      <c r="H2" s="58"/>
      <c r="I2" s="58"/>
      <c r="J2" s="14"/>
      <c r="L2" s="2" t="s">
        <v>153</v>
      </c>
      <c r="M2" s="2" t="str">
        <f ca="1">IF($N2&lt;COUNTIF('Definición técnica de imagenes'!$A$3:$A$102,$G$5),OFFSET('Definición técnica de imagenes'!$A$1,MATCH($G$5,'Definición técnica de imagenes'!$A$1:$A$104,0)-1+$N2,1,1,1),"")</f>
        <v/>
      </c>
      <c r="N2" s="2">
        <v>0</v>
      </c>
      <c r="O2" s="2" t="str">
        <f>'Definición técnica de imagenes'!A3</f>
        <v>M3A</v>
      </c>
    </row>
    <row r="3" spans="1:16" ht="15.75" x14ac:dyDescent="0.25">
      <c r="A3" s="1"/>
      <c r="B3" s="4" t="s">
        <v>8</v>
      </c>
      <c r="C3" s="85">
        <v>7</v>
      </c>
      <c r="D3" s="86"/>
      <c r="F3" s="78">
        <v>42239</v>
      </c>
      <c r="G3" s="79"/>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5" t="s">
        <v>187</v>
      </c>
      <c r="D4" s="86"/>
      <c r="E4" s="5"/>
      <c r="F4" s="37" t="s">
        <v>55</v>
      </c>
      <c r="G4" s="61" t="s">
        <v>190</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7" t="s">
        <v>188</v>
      </c>
      <c r="D5" s="88"/>
      <c r="E5" s="5"/>
      <c r="F5" s="37" t="str">
        <f>IF(G4="Recurso","Motor del recurso","")</f>
        <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2"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0" t="s">
        <v>62</v>
      </c>
      <c r="G8" s="81"/>
      <c r="H8" s="81"/>
      <c r="I8" s="82"/>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Formato</v>
      </c>
      <c r="F9" s="57" t="s">
        <v>61</v>
      </c>
      <c r="G9" s="57" t="s">
        <v>59</v>
      </c>
      <c r="H9" s="57" t="s">
        <v>60</v>
      </c>
      <c r="I9" s="57" t="s">
        <v>114</v>
      </c>
      <c r="J9" s="18" t="s">
        <v>6</v>
      </c>
      <c r="K9" s="19" t="s">
        <v>7</v>
      </c>
      <c r="O9" s="2" t="str">
        <f>'Definición técnica de imagenes'!A11</f>
        <v>M10B</v>
      </c>
    </row>
    <row r="10" spans="1:16" s="11" customFormat="1" ht="27" x14ac:dyDescent="0.25">
      <c r="A10" s="12" t="str">
        <f>IF(OR(B10&lt;&gt;"",J10&lt;&gt;""),"IMG01","")</f>
        <v>IMG01</v>
      </c>
      <c r="B10" s="107">
        <v>43329292</v>
      </c>
      <c r="C10" s="20" t="str">
        <f t="shared" ref="C10:C41" si="0">IF(OR(B10&lt;&gt;"",J10&lt;&gt;""),IF($G$4="Recurso",CONCATENATE($G$4," ",$G$5),$G$4),"")</f>
        <v>Cuaderno de Estudio</v>
      </c>
      <c r="D10" s="63" t="s">
        <v>191</v>
      </c>
      <c r="E10" s="63" t="s">
        <v>154</v>
      </c>
      <c r="F10" s="13" t="str">
        <f t="shared" ref="F10" si="1">IF(OR(B10&lt;&gt;"",J10&lt;&gt;""),CONCATENATE($C$7,"_",$A10,IF($G$4="Cuaderno de Estudio","_small",CONCATENATE(IF(I10="","","n"),IF(LEFT($G$5,1)="F",".jpg",".png")))),"")</f>
        <v>CN_07_07_CO_IMG01_small</v>
      </c>
      <c r="G10" s="13" t="str">
        <f ca="1">IF($F10&lt;&gt;"",IF($G$4="Recurso",VLOOKUP($E10,OFFSET('Definición técnica de imagenes'!$A$1,MATCH($G$5,'Definición técnica de imagenes'!$A$1:$A$104,0)-1,1,COUNTIF('Definición técnica de imagenes'!$A$3:$A$102,$G$5),5),5,FALSE),'Definición técnica de imagenes'!$F$16),"")</f>
        <v>526 x 370 px</v>
      </c>
      <c r="H10" s="13" t="str">
        <f t="shared" ref="H10" ca="1" si="2">IF(AND(I10&lt;&gt;"",I10&lt;&gt;0),IF(OR(B10&lt;&gt;"",J10&lt;&gt;""),CONCATENATE($C$7,"_",$A10,IF($G$4="Cuaderno de Estudio","_zoom",CONCATENATE("a",IF(LEFT($G$5,1)="F",".jpg",".png")))),""),"")</f>
        <v>CN_07_07_CO_IMG01_zoom</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63"/>
      <c r="K10" s="65" t="s">
        <v>193</v>
      </c>
      <c r="O10" s="2" t="str">
        <f>'Definición técnica de imagenes'!A12</f>
        <v>M12D</v>
      </c>
    </row>
    <row r="11" spans="1:16" s="11" customFormat="1" ht="21" customHeight="1" x14ac:dyDescent="0.25">
      <c r="A11" s="12" t="str">
        <f t="shared" ref="A11:A18" si="3">IF(OR(B11&lt;&gt;"",J11&lt;&gt;""),CONCATENATE(LEFT(A10,3),IF(MID(A10,4,2)+1&lt;10,CONCATENATE("0",MID(A10,4,2)+1))),"")</f>
        <v>IMG02</v>
      </c>
      <c r="B11" s="62" t="s">
        <v>192</v>
      </c>
      <c r="C11" s="20" t="str">
        <f t="shared" si="0"/>
        <v>Cuaderno de Estudio</v>
      </c>
      <c r="D11" s="63" t="s">
        <v>192</v>
      </c>
      <c r="E11" s="63" t="s">
        <v>154</v>
      </c>
      <c r="F11" s="13" t="str">
        <f t="shared" ref="F11:F74" si="4">IF(OR(B11&lt;&gt;"",J11&lt;&gt;""),CONCATENATE($C$7,"_",$A11,IF($G$4="Cuaderno de Estudio","_small",CONCATENATE(IF(I11="","","n"),IF(LEFT($G$5,1)="F",".jpg",".png")))),"")</f>
        <v>CN_07_07_CO_IMG02_small</v>
      </c>
      <c r="G11" s="13" t="str">
        <f ca="1">IF($F11&lt;&gt;"",IF($G$4="Recurso",VLOOKUP($E11,OFFSET('Definición técnica de imagenes'!$A$1,MATCH($G$5,'Definición técnica de imagenes'!$A$1:$A$104,0)-1,1,COUNTIF('Definición técnica de imagenes'!$A$3:$A$102,$G$5),5),5,FALSE),'Definición técnica de imagenes'!$F$16),"")</f>
        <v>526 x 370 px</v>
      </c>
      <c r="H11" s="13" t="str">
        <f t="shared" ref="H11:H74" ca="1" si="5">IF(AND(I11&lt;&gt;"",I11&lt;&gt;0),IF(OR(B11&lt;&gt;"",J11&lt;&gt;""),CONCATENATE($C$7,"_",$A11,IF($G$4="Cuaderno de Estudio","_zoom",CONCATENATE("a",IF(LEFT($G$5,1)="F",".jpg",".png")))),""),"")</f>
        <v>CN_07_07_CO_IMG02_zoom</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64"/>
      <c r="K11" s="65" t="s">
        <v>193</v>
      </c>
      <c r="O11" s="2" t="str">
        <f>'Definición técnica de imagenes'!A13</f>
        <v>M101</v>
      </c>
    </row>
    <row r="12" spans="1:16" s="11" customFormat="1" ht="27" customHeight="1" x14ac:dyDescent="0.25">
      <c r="A12" s="12" t="str">
        <f t="shared" si="3"/>
        <v>IMG03</v>
      </c>
      <c r="B12" s="62" t="s">
        <v>192</v>
      </c>
      <c r="C12" s="20" t="str">
        <f t="shared" si="0"/>
        <v>Cuaderno de Estudio</v>
      </c>
      <c r="D12" s="63" t="s">
        <v>192</v>
      </c>
      <c r="E12" s="63" t="s">
        <v>154</v>
      </c>
      <c r="F12" s="13" t="str">
        <f t="shared" si="4"/>
        <v>CN_07_07_CO_IMG03_small</v>
      </c>
      <c r="G12" s="13" t="str">
        <f ca="1">IF($F12&lt;&gt;"",IF($G$4="Recurso",VLOOKUP($E12,OFFSET('Definición técnica de imagenes'!$A$1,MATCH($G$5,'Definición técnica de imagenes'!$A$1:$A$104,0)-1,1,COUNTIF('Definición técnica de imagenes'!$A$3:$A$102,$G$5),5),5,FALSE),'Definición técnica de imagenes'!$F$16),"")</f>
        <v>526 x 370 px</v>
      </c>
      <c r="H12" s="13" t="str">
        <f t="shared" ca="1" si="5"/>
        <v>CN_07_07_CO_IMG03_zoom</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s="64"/>
      <c r="K12" s="65" t="s">
        <v>193</v>
      </c>
      <c r="O12" s="2" t="str">
        <f>'Definición técnica de imagenes'!A18</f>
        <v>Diaporama F1</v>
      </c>
    </row>
    <row r="13" spans="1:16" s="11" customFormat="1" ht="27" x14ac:dyDescent="0.25">
      <c r="A13" s="12" t="str">
        <f t="shared" si="3"/>
        <v>IMG04</v>
      </c>
      <c r="B13" s="62" t="s">
        <v>192</v>
      </c>
      <c r="C13" s="20" t="str">
        <f t="shared" si="0"/>
        <v>Cuaderno de Estudio</v>
      </c>
      <c r="D13" s="63" t="s">
        <v>192</v>
      </c>
      <c r="E13" s="63" t="s">
        <v>154</v>
      </c>
      <c r="F13" s="13" t="str">
        <f t="shared" si="4"/>
        <v>CN_07_07_CO_IMG04_small</v>
      </c>
      <c r="G13" s="13" t="str">
        <f ca="1">IF($F13&lt;&gt;"",IF($G$4="Recurso",VLOOKUP($E13,OFFSET('Definición técnica de imagenes'!$A$1,MATCH($G$5,'Definición técnica de imagenes'!$A$1:$A$104,0)-1,1,COUNTIF('Definición técnica de imagenes'!$A$3:$A$102,$G$5),5),5,FALSE),'Definición técnica de imagenes'!$F$16),"")</f>
        <v>526 x 370 px</v>
      </c>
      <c r="H13" s="13" t="str">
        <f t="shared" ca="1" si="5"/>
        <v>CN_07_07_CO_IMG04_zoom</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s="64"/>
      <c r="K13" s="65" t="s">
        <v>193</v>
      </c>
      <c r="O13" s="2" t="str">
        <f>'Definición técnica de imagenes'!A19</f>
        <v>F4</v>
      </c>
    </row>
    <row r="14" spans="1:16" s="11" customFormat="1" ht="27" x14ac:dyDescent="0.25">
      <c r="A14" s="12" t="str">
        <f t="shared" si="3"/>
        <v>IMG05</v>
      </c>
      <c r="B14" s="62">
        <v>233707606</v>
      </c>
      <c r="C14" s="20" t="str">
        <f t="shared" si="0"/>
        <v>Cuaderno de Estudio</v>
      </c>
      <c r="D14" s="63" t="s">
        <v>192</v>
      </c>
      <c r="E14" s="63" t="s">
        <v>154</v>
      </c>
      <c r="F14" s="13" t="str">
        <f t="shared" si="4"/>
        <v>CN_07_07_CO_IMG05_small</v>
      </c>
      <c r="G14" s="13" t="str">
        <f ca="1">IF($F14&lt;&gt;"",IF($G$4="Recurso",VLOOKUP($E14,OFFSET('Definición técnica de imagenes'!$A$1,MATCH($G$5,'Definición técnica de imagenes'!$A$1:$A$104,0)-1,1,COUNTIF('Definición técnica de imagenes'!$A$3:$A$102,$G$5),5),5,FALSE),'Definición técnica de imagenes'!$F$16),"")</f>
        <v>526 x 370 px</v>
      </c>
      <c r="H14" s="13" t="str">
        <f t="shared" ca="1" si="5"/>
        <v>CN_07_07_CO_IMG05_zoom</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64"/>
      <c r="K14" s="65" t="s">
        <v>193</v>
      </c>
      <c r="O14" s="2" t="str">
        <f>'Definición técnica de imagenes'!A22</f>
        <v>F6</v>
      </c>
    </row>
    <row r="15" spans="1:16" s="11" customFormat="1" ht="27" x14ac:dyDescent="0.25">
      <c r="A15" s="12" t="str">
        <f t="shared" si="3"/>
        <v>IMG06</v>
      </c>
      <c r="B15" s="62">
        <v>221539645</v>
      </c>
      <c r="C15" s="20" t="str">
        <f t="shared" si="0"/>
        <v>Cuaderno de Estudio</v>
      </c>
      <c r="D15" s="63" t="s">
        <v>192</v>
      </c>
      <c r="E15" s="63" t="s">
        <v>154</v>
      </c>
      <c r="F15" s="13" t="str">
        <f t="shared" si="4"/>
        <v>CN_07_07_CO_IMG06_small</v>
      </c>
      <c r="G15" s="13" t="str">
        <f ca="1">IF($F15&lt;&gt;"",IF($G$4="Recurso",VLOOKUP($E15,OFFSET('Definición técnica de imagenes'!$A$1,MATCH($G$5,'Definición técnica de imagenes'!$A$1:$A$104,0)-1,1,COUNTIF('Definición técnica de imagenes'!$A$3:$A$102,$G$5),5),5,FALSE),'Definición técnica de imagenes'!$F$16),"")</f>
        <v>526 x 370 px</v>
      </c>
      <c r="H15" s="13" t="str">
        <f t="shared" ca="1" si="5"/>
        <v>CN_07_07_CO_IMG06_zoom</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600 px</v>
      </c>
      <c r="J15" s="66"/>
      <c r="K15" s="65" t="s">
        <v>193</v>
      </c>
      <c r="O15" s="2" t="str">
        <f>'Definición técnica de imagenes'!A24</f>
        <v>F6B</v>
      </c>
    </row>
    <row r="16" spans="1:16" s="11" customFormat="1" ht="27" x14ac:dyDescent="0.25">
      <c r="A16" s="12" t="str">
        <f t="shared" si="3"/>
        <v>IMG07</v>
      </c>
      <c r="B16" s="62">
        <v>115779319</v>
      </c>
      <c r="C16" s="20" t="str">
        <f t="shared" si="0"/>
        <v>Cuaderno de Estudio</v>
      </c>
      <c r="D16" s="63" t="s">
        <v>192</v>
      </c>
      <c r="E16" s="63" t="s">
        <v>154</v>
      </c>
      <c r="F16" s="13" t="str">
        <f t="shared" si="4"/>
        <v>CN_07_07_CO_IMG07_small</v>
      </c>
      <c r="G16" s="13" t="str">
        <f ca="1">IF($F16&lt;&gt;"",IF($G$4="Recurso",VLOOKUP($E16,OFFSET('Definición técnica de imagenes'!$A$1,MATCH($G$5,'Definición técnica de imagenes'!$A$1:$A$104,0)-1,1,COUNTIF('Definición técnica de imagenes'!$A$3:$A$102,$G$5),5),5,FALSE),'Definición técnica de imagenes'!$F$16),"")</f>
        <v>526 x 370 px</v>
      </c>
      <c r="H16" s="13" t="str">
        <f t="shared" ca="1" si="5"/>
        <v>CN_07_07_CO_IMG07_zoom</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600 px</v>
      </c>
      <c r="J16" s="67"/>
      <c r="K16" s="65" t="s">
        <v>193</v>
      </c>
      <c r="O16" s="2" t="str">
        <f>'Definición técnica de imagenes'!A25</f>
        <v>F7</v>
      </c>
    </row>
    <row r="17" spans="1:15" s="11" customFormat="1" ht="27" x14ac:dyDescent="0.25">
      <c r="A17" s="12" t="str">
        <f t="shared" si="3"/>
        <v>IMG08</v>
      </c>
      <c r="B17" s="62">
        <v>244495027</v>
      </c>
      <c r="C17" s="20" t="str">
        <f t="shared" si="0"/>
        <v>Cuaderno de Estudio</v>
      </c>
      <c r="D17" s="63" t="s">
        <v>192</v>
      </c>
      <c r="E17" s="63" t="s">
        <v>154</v>
      </c>
      <c r="F17" s="13" t="str">
        <f t="shared" si="4"/>
        <v>CN_07_07_CO_IMG08_small</v>
      </c>
      <c r="G17" s="13" t="str">
        <f ca="1">IF($F17&lt;&gt;"",IF($G$4="Recurso",VLOOKUP($E17,OFFSET('Definición técnica de imagenes'!$A$1,MATCH($G$5,'Definición técnica de imagenes'!$A$1:$A$104,0)-1,1,COUNTIF('Definición técnica de imagenes'!$A$3:$A$102,$G$5),5),5,FALSE),'Definición técnica de imagenes'!$F$16),"")</f>
        <v>526 x 370 px</v>
      </c>
      <c r="H17" s="13" t="str">
        <f t="shared" ca="1" si="5"/>
        <v>CN_07_07_CO_IMG08_zoom</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600 px</v>
      </c>
      <c r="J17" s="66"/>
      <c r="K17" s="65" t="s">
        <v>193</v>
      </c>
      <c r="O17" s="2" t="str">
        <f>'Definición técnica de imagenes'!A27</f>
        <v>F7B</v>
      </c>
    </row>
    <row r="18" spans="1:15" s="11" customFormat="1" ht="27" x14ac:dyDescent="0.25">
      <c r="A18" s="12" t="str">
        <f t="shared" si="3"/>
        <v>IMG09</v>
      </c>
      <c r="B18" s="62" t="s">
        <v>192</v>
      </c>
      <c r="C18" s="20" t="str">
        <f t="shared" si="0"/>
        <v>Cuaderno de Estudio</v>
      </c>
      <c r="D18" s="63" t="s">
        <v>192</v>
      </c>
      <c r="E18" s="63" t="s">
        <v>154</v>
      </c>
      <c r="F18" s="13" t="str">
        <f t="shared" si="4"/>
        <v>CN_07_07_CO_IMG09_small</v>
      </c>
      <c r="G18" s="13" t="str">
        <f ca="1">IF($F18&lt;&gt;"",IF($G$4="Recurso",VLOOKUP($E18,OFFSET('Definición técnica de imagenes'!$A$1,MATCH($G$5,'Definición técnica de imagenes'!$A$1:$A$104,0)-1,1,COUNTIF('Definición técnica de imagenes'!$A$3:$A$102,$G$5),5),5,FALSE),'Definición técnica de imagenes'!$F$16),"")</f>
        <v>526 x 370 px</v>
      </c>
      <c r="H18" s="13" t="str">
        <f t="shared" ca="1" si="5"/>
        <v>CN_07_07_CO_IMG09_zoom</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600 px</v>
      </c>
      <c r="J18" s="66"/>
      <c r="K18" s="65" t="s">
        <v>193</v>
      </c>
      <c r="O18" s="2" t="str">
        <f>'Definición técnica de imagenes'!A30</f>
        <v>F8</v>
      </c>
    </row>
    <row r="19" spans="1:15" s="11" customFormat="1" ht="27" x14ac:dyDescent="0.25">
      <c r="A19" s="12" t="str">
        <f t="shared" ref="A19:A50" si="6">IF(OR(B19&lt;&gt;"",J19&lt;&gt;""),CONCATENATE(LEFT(A18,3),IF(MID(A18,4,2)+1&lt;10,CONCATENATE("0",MID(A18,4,2)+1),MID(A18,4,2)+1)),"")</f>
        <v>IMG10</v>
      </c>
      <c r="B19" s="62">
        <v>143934226</v>
      </c>
      <c r="C19" s="20" t="str">
        <f t="shared" si="0"/>
        <v>Cuaderno de Estudio</v>
      </c>
      <c r="D19" s="63" t="s">
        <v>192</v>
      </c>
      <c r="E19" s="63" t="s">
        <v>154</v>
      </c>
      <c r="F19" s="13" t="str">
        <f t="shared" si="4"/>
        <v>CN_07_07_CO_IMG10_small</v>
      </c>
      <c r="G19" s="13" t="str">
        <f ca="1">IF($F19&lt;&gt;"",IF($G$4="Recurso",VLOOKUP($E19,OFFSET('Definición técnica de imagenes'!$A$1,MATCH($G$5,'Definición técnica de imagenes'!$A$1:$A$104,0)-1,1,COUNTIF('Definición técnica de imagenes'!$A$3:$A$102,$G$5),5),5,FALSE),'Definición técnica de imagenes'!$F$16),"")</f>
        <v>526 x 370 px</v>
      </c>
      <c r="H19" s="13" t="str">
        <f t="shared" ca="1" si="5"/>
        <v>CN_07_07_CO_IMG10_zoom</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600 px</v>
      </c>
      <c r="J19" s="67"/>
      <c r="K19" s="65" t="s">
        <v>193</v>
      </c>
      <c r="O19" s="2" t="str">
        <f>'Definición técnica de imagenes'!A31</f>
        <v>F10</v>
      </c>
    </row>
    <row r="20" spans="1:15" s="11" customFormat="1" ht="27" x14ac:dyDescent="0.25">
      <c r="A20" s="12" t="str">
        <f t="shared" si="6"/>
        <v>IMG11</v>
      </c>
      <c r="B20" s="62">
        <v>166005350</v>
      </c>
      <c r="C20" s="20" t="str">
        <f t="shared" si="0"/>
        <v>Cuaderno de Estudio</v>
      </c>
      <c r="D20" s="63" t="s">
        <v>191</v>
      </c>
      <c r="E20" s="63" t="s">
        <v>154</v>
      </c>
      <c r="F20" s="13" t="str">
        <f t="shared" si="4"/>
        <v>CN_07_07_CO_IMG11_small</v>
      </c>
      <c r="G20" s="13" t="str">
        <f ca="1">IF($F20&lt;&gt;"",IF($G$4="Recurso",VLOOKUP($E20,OFFSET('Definición técnica de imagenes'!$A$1,MATCH($G$5,'Definición técnica de imagenes'!$A$1:$A$104,0)-1,1,COUNTIF('Definición técnica de imagenes'!$A$3:$A$102,$G$5),5),5,FALSE),'Definición técnica de imagenes'!$F$16),"")</f>
        <v>526 x 370 px</v>
      </c>
      <c r="H20" s="13" t="str">
        <f t="shared" ca="1" si="5"/>
        <v>CN_07_07_CO_IMG11_zoom</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600 px</v>
      </c>
      <c r="J20" s="64"/>
      <c r="K20" s="65" t="s">
        <v>193</v>
      </c>
      <c r="O20" s="2" t="str">
        <f>'Definición técnica de imagenes'!A32</f>
        <v>F10B</v>
      </c>
    </row>
    <row r="21" spans="1:15" s="11" customFormat="1" ht="27" x14ac:dyDescent="0.25">
      <c r="A21" s="12" t="str">
        <f t="shared" si="6"/>
        <v>IMG12</v>
      </c>
      <c r="B21" s="62" t="s">
        <v>192</v>
      </c>
      <c r="C21" s="20" t="str">
        <f t="shared" si="0"/>
        <v>Cuaderno de Estudio</v>
      </c>
      <c r="D21" s="63" t="s">
        <v>191</v>
      </c>
      <c r="E21" s="63" t="s">
        <v>154</v>
      </c>
      <c r="F21" s="13" t="str">
        <f t="shared" si="4"/>
        <v>CN_07_07_CO_IMG12_small</v>
      </c>
      <c r="G21" s="13" t="str">
        <f ca="1">IF($F21&lt;&gt;"",IF($G$4="Recurso",VLOOKUP($E21,OFFSET('Definición técnica de imagenes'!$A$1,MATCH($G$5,'Definición técnica de imagenes'!$A$1:$A$104,0)-1,1,COUNTIF('Definición técnica de imagenes'!$A$3:$A$102,$G$5),5),5,FALSE),'Definición técnica de imagenes'!$F$16),"")</f>
        <v>526 x 370 px</v>
      </c>
      <c r="H21" s="13" t="str">
        <f t="shared" ca="1" si="5"/>
        <v>CN_07_07_CO_IMG12_zoom</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600 px</v>
      </c>
      <c r="J21" s="66"/>
      <c r="K21" s="65" t="s">
        <v>193</v>
      </c>
      <c r="O21" s="2" t="str">
        <f>'Definición técnica de imagenes'!A33</f>
        <v>F11</v>
      </c>
    </row>
    <row r="22" spans="1:15" s="11" customFormat="1" ht="27" x14ac:dyDescent="0.25">
      <c r="A22" s="12" t="str">
        <f t="shared" si="6"/>
        <v>IMG13</v>
      </c>
      <c r="B22" s="62" t="s">
        <v>192</v>
      </c>
      <c r="C22" s="20" t="str">
        <f t="shared" si="0"/>
        <v>Cuaderno de Estudio</v>
      </c>
      <c r="D22" s="63" t="s">
        <v>191</v>
      </c>
      <c r="E22" s="63" t="s">
        <v>154</v>
      </c>
      <c r="F22" s="13" t="str">
        <f t="shared" si="4"/>
        <v>CN_07_07_CO_IMG13_small</v>
      </c>
      <c r="G22" s="13" t="str">
        <f ca="1">IF($F22&lt;&gt;"",IF($G$4="Recurso",VLOOKUP($E22,OFFSET('Definición técnica de imagenes'!$A$1,MATCH($G$5,'Definición técnica de imagenes'!$A$1:$A$104,0)-1,1,COUNTIF('Definición técnica de imagenes'!$A$3:$A$102,$G$5),5),5,FALSE),'Definición técnica de imagenes'!$F$16),"")</f>
        <v>526 x 370 px</v>
      </c>
      <c r="H22" s="13" t="str">
        <f t="shared" ca="1" si="5"/>
        <v>CN_07_07_CO_IMG13_zoom</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600 px</v>
      </c>
      <c r="J22" s="63"/>
      <c r="K22" s="65" t="s">
        <v>193</v>
      </c>
      <c r="O22" s="2" t="str">
        <f>'Definición técnica de imagenes'!A34</f>
        <v>F12</v>
      </c>
    </row>
    <row r="23" spans="1:15" s="11" customFormat="1" ht="27" x14ac:dyDescent="0.25">
      <c r="A23" s="12" t="str">
        <f t="shared" si="6"/>
        <v>IMG14</v>
      </c>
      <c r="B23" s="62" t="s">
        <v>192</v>
      </c>
      <c r="C23" s="20" t="str">
        <f t="shared" si="0"/>
        <v>Cuaderno de Estudio</v>
      </c>
      <c r="D23" s="63" t="s">
        <v>191</v>
      </c>
      <c r="E23" s="63" t="s">
        <v>154</v>
      </c>
      <c r="F23" s="13" t="str">
        <f t="shared" si="4"/>
        <v>CN_07_07_CO_IMG14_small</v>
      </c>
      <c r="G23" s="13" t="str">
        <f ca="1">IF($F23&lt;&gt;"",IF($G$4="Recurso",VLOOKUP($E23,OFFSET('Definición técnica de imagenes'!$A$1,MATCH($G$5,'Definición técnica de imagenes'!$A$1:$A$104,0)-1,1,COUNTIF('Definición técnica de imagenes'!$A$3:$A$102,$G$5),5),5,FALSE),'Definición técnica de imagenes'!$F$16),"")</f>
        <v>526 x 370 px</v>
      </c>
      <c r="H23" s="13" t="str">
        <f t="shared" ca="1" si="5"/>
        <v>CN_07_07_CO_IMG14_zoom</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600 px</v>
      </c>
      <c r="J23" s="64"/>
      <c r="K23" s="65" t="s">
        <v>193</v>
      </c>
      <c r="O23" s="2" t="str">
        <f>'Definición técnica de imagenes'!A35</f>
        <v>F13</v>
      </c>
    </row>
    <row r="24" spans="1:15" s="11" customFormat="1" ht="27" x14ac:dyDescent="0.25">
      <c r="A24" s="12" t="str">
        <f t="shared" si="6"/>
        <v>IMG15</v>
      </c>
      <c r="B24" s="62">
        <v>64722355</v>
      </c>
      <c r="C24" s="20" t="str">
        <f t="shared" si="0"/>
        <v>Cuaderno de Estudio</v>
      </c>
      <c r="D24" s="63" t="s">
        <v>191</v>
      </c>
      <c r="E24" s="63" t="s">
        <v>154</v>
      </c>
      <c r="F24" s="13" t="str">
        <f t="shared" si="4"/>
        <v>CN_07_07_CO_IMG15_small</v>
      </c>
      <c r="G24" s="13" t="str">
        <f ca="1">IF($F24&lt;&gt;"",IF($G$4="Recurso",VLOOKUP($E24,OFFSET('Definición técnica de imagenes'!$A$1,MATCH($G$5,'Definición técnica de imagenes'!$A$1:$A$104,0)-1,1,COUNTIF('Definición técnica de imagenes'!$A$3:$A$102,$G$5),5),5,FALSE),'Definición técnica de imagenes'!$F$16),"")</f>
        <v>526 x 370 px</v>
      </c>
      <c r="H24" s="13" t="str">
        <f t="shared" ca="1" si="5"/>
        <v>CN_07_07_CO_IMG15_zoom</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600 px</v>
      </c>
      <c r="J24" s="63"/>
      <c r="K24" s="65" t="s">
        <v>193</v>
      </c>
      <c r="O24" s="2" t="str">
        <f>'Definición técnica de imagenes'!A37</f>
        <v>F13B</v>
      </c>
    </row>
    <row r="25" spans="1:15" s="11" customFormat="1" ht="27" x14ac:dyDescent="0.25">
      <c r="A25" s="12" t="str">
        <f t="shared" si="6"/>
        <v>IMG16</v>
      </c>
      <c r="B25" s="107">
        <v>122089855</v>
      </c>
      <c r="C25" s="20" t="str">
        <f t="shared" si="0"/>
        <v>Cuaderno de Estudio</v>
      </c>
      <c r="D25" s="63" t="s">
        <v>191</v>
      </c>
      <c r="E25" s="63" t="s">
        <v>154</v>
      </c>
      <c r="F25" s="13" t="str">
        <f t="shared" si="4"/>
        <v>CN_07_07_CO_IMG16_small</v>
      </c>
      <c r="G25" s="13" t="str">
        <f ca="1">IF($F25&lt;&gt;"",IF($G$4="Recurso",VLOOKUP($E25,OFFSET('Definición técnica de imagenes'!$A$1,MATCH($G$5,'Definición técnica de imagenes'!$A$1:$A$104,0)-1,1,COUNTIF('Definición técnica de imagenes'!$A$3:$A$102,$G$5),5),5,FALSE),'Definición técnica de imagenes'!$F$16),"")</f>
        <v>526 x 370 px</v>
      </c>
      <c r="H25" s="13" t="str">
        <f t="shared" ca="1" si="5"/>
        <v>CN_07_07_CO_IMG16_zoom</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600 px</v>
      </c>
      <c r="J25" s="108">
        <v>224626306</v>
      </c>
      <c r="K25" s="65" t="s">
        <v>193</v>
      </c>
    </row>
    <row r="26" spans="1:15" s="11" customFormat="1" ht="27" x14ac:dyDescent="0.25">
      <c r="A26" s="12" t="str">
        <f t="shared" si="6"/>
        <v>IMG17</v>
      </c>
      <c r="B26" s="62" t="s">
        <v>192</v>
      </c>
      <c r="C26" s="20" t="str">
        <f t="shared" si="0"/>
        <v>Cuaderno de Estudio</v>
      </c>
      <c r="D26" s="63" t="s">
        <v>192</v>
      </c>
      <c r="E26" s="63" t="s">
        <v>154</v>
      </c>
      <c r="F26" s="13" t="str">
        <f t="shared" si="4"/>
        <v>CN_07_07_CO_IMG17_small</v>
      </c>
      <c r="G26" s="13" t="str">
        <f ca="1">IF($F26&lt;&gt;"",IF($G$4="Recurso",VLOOKUP($E26,OFFSET('Definición técnica de imagenes'!$A$1,MATCH($G$5,'Definición técnica de imagenes'!$A$1:$A$104,0)-1,1,COUNTIF('Definición técnica de imagenes'!$A$3:$A$102,$G$5),5),5,FALSE),'Definición técnica de imagenes'!$F$16),"")</f>
        <v>526 x 370 px</v>
      </c>
      <c r="H26" s="13" t="str">
        <f t="shared" ca="1" si="5"/>
        <v>CN_07_07_CO_IMG17_zoom</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800 x 600 px</v>
      </c>
      <c r="J26" s="63"/>
      <c r="K26" s="65" t="s">
        <v>193</v>
      </c>
    </row>
    <row r="27" spans="1:15" s="11" customFormat="1" ht="27" x14ac:dyDescent="0.25">
      <c r="A27" s="12" t="str">
        <f t="shared" si="6"/>
        <v>IMG18</v>
      </c>
      <c r="B27" s="62">
        <v>211006549</v>
      </c>
      <c r="C27" s="20" t="str">
        <f t="shared" si="0"/>
        <v>Cuaderno de Estudio</v>
      </c>
      <c r="D27" s="63" t="s">
        <v>191</v>
      </c>
      <c r="E27" s="63" t="s">
        <v>154</v>
      </c>
      <c r="F27" s="13" t="str">
        <f t="shared" si="4"/>
        <v>CN_07_07_CO_IMG18_small</v>
      </c>
      <c r="G27" s="13" t="str">
        <f ca="1">IF($F27&lt;&gt;"",IF($G$4="Recurso",VLOOKUP($E27,OFFSET('Definición técnica de imagenes'!$A$1,MATCH($G$5,'Definición técnica de imagenes'!$A$1:$A$104,0)-1,1,COUNTIF('Definición técnica de imagenes'!$A$3:$A$102,$G$5),5),5,FALSE),'Definición técnica de imagenes'!$F$16),"")</f>
        <v>526 x 370 px</v>
      </c>
      <c r="H27" s="13" t="str">
        <f t="shared" ca="1" si="5"/>
        <v>CN_07_07_CO_IMG18_zoom</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800 x 600 px</v>
      </c>
      <c r="J27" s="64"/>
      <c r="K27" s="65" t="s">
        <v>193</v>
      </c>
      <c r="O27" s="2"/>
    </row>
    <row r="28" spans="1:15" s="11" customFormat="1" ht="27" x14ac:dyDescent="0.25">
      <c r="A28" s="12" t="str">
        <f t="shared" si="6"/>
        <v>IMG19</v>
      </c>
      <c r="B28" s="62">
        <v>122651638</v>
      </c>
      <c r="C28" s="20" t="str">
        <f t="shared" si="0"/>
        <v>Cuaderno de Estudio</v>
      </c>
      <c r="D28" s="63" t="s">
        <v>191</v>
      </c>
      <c r="E28" s="63" t="s">
        <v>154</v>
      </c>
      <c r="F28" s="13" t="str">
        <f t="shared" si="4"/>
        <v>CN_07_07_CO_IMG19_small</v>
      </c>
      <c r="G28" s="13" t="str">
        <f ca="1">IF($F28&lt;&gt;"",IF($G$4="Recurso",VLOOKUP($E28,OFFSET('Definición técnica de imagenes'!$A$1,MATCH($G$5,'Definición técnica de imagenes'!$A$1:$A$104,0)-1,1,COUNTIF('Definición técnica de imagenes'!$A$3:$A$102,$G$5),5),5,FALSE),'Definición técnica de imagenes'!$F$16),"")</f>
        <v>526 x 370 px</v>
      </c>
      <c r="H28" s="13" t="str">
        <f t="shared" ca="1" si="5"/>
        <v>CN_07_07_CO_IMG19_zoom</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800 x 600 px</v>
      </c>
      <c r="J28" s="64"/>
      <c r="K28" s="65" t="s">
        <v>193</v>
      </c>
    </row>
    <row r="29" spans="1:15" s="11" customFormat="1" ht="27" x14ac:dyDescent="0.25">
      <c r="A29" s="12" t="str">
        <f t="shared" si="6"/>
        <v>IMG20</v>
      </c>
      <c r="B29" s="62" t="s">
        <v>192</v>
      </c>
      <c r="C29" s="20" t="str">
        <f t="shared" si="0"/>
        <v>Cuaderno de Estudio</v>
      </c>
      <c r="D29" s="63" t="s">
        <v>191</v>
      </c>
      <c r="E29" s="63" t="s">
        <v>154</v>
      </c>
      <c r="F29" s="13" t="str">
        <f t="shared" si="4"/>
        <v>CN_07_07_CO_IMG20_small</v>
      </c>
      <c r="G29" s="13" t="str">
        <f ca="1">IF($F29&lt;&gt;"",IF($G$4="Recurso",VLOOKUP($E29,OFFSET('Definición técnica de imagenes'!$A$1,MATCH($G$5,'Definición técnica de imagenes'!$A$1:$A$104,0)-1,1,COUNTIF('Definición técnica de imagenes'!$A$3:$A$102,$G$5),5),5,FALSE),'Definición técnica de imagenes'!$F$16),"")</f>
        <v>526 x 370 px</v>
      </c>
      <c r="H29" s="13" t="str">
        <f t="shared" ca="1" si="5"/>
        <v>CN_07_07_CO_IMG20_zoom</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800 x 600 px</v>
      </c>
      <c r="J29" s="64"/>
      <c r="K29" s="65" t="s">
        <v>193</v>
      </c>
    </row>
    <row r="30" spans="1:15" s="11" customFormat="1" ht="27" x14ac:dyDescent="0.25">
      <c r="A30" s="12" t="str">
        <f t="shared" si="6"/>
        <v>IMG21</v>
      </c>
      <c r="B30" s="62">
        <v>178208156</v>
      </c>
      <c r="C30" s="20" t="str">
        <f t="shared" si="0"/>
        <v>Cuaderno de Estudio</v>
      </c>
      <c r="D30" s="63" t="s">
        <v>191</v>
      </c>
      <c r="E30" s="63" t="s">
        <v>154</v>
      </c>
      <c r="F30" s="13" t="str">
        <f t="shared" si="4"/>
        <v>CN_07_07_CO_IMG21_small</v>
      </c>
      <c r="G30" s="13" t="str">
        <f ca="1">IF($F30&lt;&gt;"",IF($G$4="Recurso",VLOOKUP($E30,OFFSET('Definición técnica de imagenes'!$A$1,MATCH($G$5,'Definición técnica de imagenes'!$A$1:$A$104,0)-1,1,COUNTIF('Definición técnica de imagenes'!$A$3:$A$102,$G$5),5),5,FALSE),'Definición técnica de imagenes'!$F$16),"")</f>
        <v>526 x 370 px</v>
      </c>
      <c r="H30" s="13" t="str">
        <f t="shared" ca="1" si="5"/>
        <v>CN_07_07_CO_IMG21_zoom</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800 x 600 px</v>
      </c>
      <c r="J30" s="64"/>
      <c r="K30" s="65" t="s">
        <v>193</v>
      </c>
    </row>
    <row r="31" spans="1:15" s="11" customFormat="1" ht="27" x14ac:dyDescent="0.25">
      <c r="A31" s="12" t="str">
        <f t="shared" si="6"/>
        <v>IMG22</v>
      </c>
      <c r="B31" s="62" t="s">
        <v>192</v>
      </c>
      <c r="C31" s="20" t="str">
        <f t="shared" si="0"/>
        <v>Cuaderno de Estudio</v>
      </c>
      <c r="D31" s="63" t="s">
        <v>191</v>
      </c>
      <c r="E31" s="63" t="s">
        <v>154</v>
      </c>
      <c r="F31" s="13" t="str">
        <f t="shared" si="4"/>
        <v>CN_07_07_CO_IMG22_small</v>
      </c>
      <c r="G31" s="13" t="str">
        <f ca="1">IF($F31&lt;&gt;"",IF($G$4="Recurso",VLOOKUP($E31,OFFSET('Definición técnica de imagenes'!$A$1,MATCH($G$5,'Definición técnica de imagenes'!$A$1:$A$104,0)-1,1,COUNTIF('Definición técnica de imagenes'!$A$3:$A$102,$G$5),5),5,FALSE),'Definición técnica de imagenes'!$F$16),"")</f>
        <v>526 x 370 px</v>
      </c>
      <c r="H31" s="13" t="str">
        <f t="shared" ca="1" si="5"/>
        <v>CN_07_07_CO_IMG22_zoom</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800 x 600 px</v>
      </c>
      <c r="J31" s="64"/>
      <c r="K31" s="65" t="s">
        <v>193</v>
      </c>
    </row>
    <row r="32" spans="1:15" s="11" customFormat="1" ht="27" x14ac:dyDescent="0.25">
      <c r="A32" s="12" t="str">
        <f t="shared" si="6"/>
        <v>IMG23</v>
      </c>
      <c r="B32" s="62" t="s">
        <v>192</v>
      </c>
      <c r="C32" s="20" t="str">
        <f t="shared" si="0"/>
        <v>Cuaderno de Estudio</v>
      </c>
      <c r="D32" s="63" t="s">
        <v>191</v>
      </c>
      <c r="E32" s="63" t="s">
        <v>154</v>
      </c>
      <c r="F32" s="13" t="str">
        <f t="shared" si="4"/>
        <v>CN_07_07_CO_IMG23_small</v>
      </c>
      <c r="G32" s="13" t="str">
        <f ca="1">IF($F32&lt;&gt;"",IF($G$4="Recurso",VLOOKUP($E32,OFFSET('Definición técnica de imagenes'!$A$1,MATCH($G$5,'Definición técnica de imagenes'!$A$1:$A$104,0)-1,1,COUNTIF('Definición técnica de imagenes'!$A$3:$A$102,$G$5),5),5,FALSE),'Definición técnica de imagenes'!$F$16),"")</f>
        <v>526 x 370 px</v>
      </c>
      <c r="H32" s="13" t="str">
        <f t="shared" ca="1" si="5"/>
        <v>CN_07_07_CO_IMG23_zoom</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800 x 600 px</v>
      </c>
      <c r="J32" s="64"/>
      <c r="K32" s="65" t="s">
        <v>193</v>
      </c>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8"/>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69"/>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1" t="s">
        <v>38</v>
      </c>
      <c r="B1" s="92"/>
      <c r="C1" s="92"/>
      <c r="D1" s="92"/>
      <c r="E1" s="92"/>
      <c r="F1" s="93"/>
    </row>
    <row r="2" spans="1:11" x14ac:dyDescent="0.25">
      <c r="A2" s="30" t="s">
        <v>42</v>
      </c>
      <c r="B2" s="31"/>
      <c r="C2" s="94" t="s">
        <v>13</v>
      </c>
      <c r="D2" s="95"/>
      <c r="E2" s="96"/>
      <c r="F2" s="32"/>
    </row>
    <row r="3" spans="1:11" ht="63" x14ac:dyDescent="0.25">
      <c r="A3" s="33" t="s">
        <v>43</v>
      </c>
      <c r="B3" s="31"/>
      <c r="C3" s="100" t="s">
        <v>14</v>
      </c>
      <c r="D3" s="101"/>
      <c r="E3" s="102"/>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3" t="str">
        <f>CONCATENATE(H21,"_",I21,"_",J21,"_CO")</f>
        <v>LE_07_04_CO</v>
      </c>
      <c r="E5" s="104"/>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89" t="str">
        <f>CONCATENATE("SolicitudGrafica_",D5,".xls")</f>
        <v>SolicitudGrafica_LE_07_04_CO.xls</v>
      </c>
      <c r="E7" s="89"/>
      <c r="F7" s="90"/>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1" t="s">
        <v>41</v>
      </c>
      <c r="B13" s="92"/>
      <c r="C13" s="92"/>
      <c r="D13" s="92"/>
      <c r="E13" s="92"/>
      <c r="F13" s="93"/>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4" t="s">
        <v>49</v>
      </c>
      <c r="D15" s="95"/>
      <c r="E15" s="95"/>
      <c r="F15" s="96"/>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7" t="str">
        <f>CONCATENATE(H21,"_",I21,"_",J21,"_",K45)</f>
        <v>LE_07_04_REC10</v>
      </c>
      <c r="E17" s="98"/>
      <c r="F17" s="99"/>
      <c r="J17" s="22">
        <v>14</v>
      </c>
      <c r="K17" s="22">
        <v>14</v>
      </c>
    </row>
    <row r="18" spans="1:11" ht="79.5" thickBot="1" x14ac:dyDescent="0.3">
      <c r="A18" s="33" t="s">
        <v>48</v>
      </c>
      <c r="B18" s="31"/>
      <c r="C18" s="59" t="s">
        <v>120</v>
      </c>
      <c r="D18" s="89" t="str">
        <f>CONCATENATE("SolicitudGrafica_",D17,".xls")</f>
        <v>SolicitudGrafica_LE_07_04_REC10.xls</v>
      </c>
      <c r="E18" s="89"/>
      <c r="F18" s="90"/>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6" t="s">
        <v>56</v>
      </c>
      <c r="B1" s="106" t="s">
        <v>149</v>
      </c>
      <c r="C1" s="106" t="s">
        <v>63</v>
      </c>
      <c r="D1" s="106" t="s">
        <v>64</v>
      </c>
      <c r="E1" s="106" t="s">
        <v>5</v>
      </c>
      <c r="F1" s="106" t="s">
        <v>65</v>
      </c>
      <c r="G1" s="106" t="s">
        <v>66</v>
      </c>
      <c r="H1" s="105" t="s">
        <v>68</v>
      </c>
      <c r="I1" s="105"/>
    </row>
    <row r="2" spans="1:10" x14ac:dyDescent="0.25">
      <c r="A2" s="106"/>
      <c r="B2" s="106"/>
      <c r="C2" s="106"/>
      <c r="D2" s="106"/>
      <c r="E2" s="106"/>
      <c r="F2" s="106"/>
      <c r="G2" s="106"/>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1"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5" customFormat="1" ht="14.65" customHeight="1" x14ac:dyDescent="0.25">
      <c r="A15" s="73" t="s">
        <v>96</v>
      </c>
      <c r="B15" s="73"/>
      <c r="C15" s="73" t="s">
        <v>97</v>
      </c>
      <c r="D15" s="74" t="s">
        <v>98</v>
      </c>
      <c r="E15" s="73" t="s">
        <v>93</v>
      </c>
      <c r="F15" s="73" t="s">
        <v>117</v>
      </c>
      <c r="G15" s="73"/>
      <c r="H15" s="74" t="s">
        <v>122</v>
      </c>
      <c r="I15" s="73"/>
      <c r="J15" s="75"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0"/>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0"/>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German</cp:lastModifiedBy>
  <dcterms:created xsi:type="dcterms:W3CDTF">2014-07-01T23:43:25Z</dcterms:created>
  <dcterms:modified xsi:type="dcterms:W3CDTF">2015-08-23T13:45:01Z</dcterms:modified>
</cp:coreProperties>
</file>