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LyzMarcela\Desktop\Recursos de Once\REC11_12\"/>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0490" windowHeight="77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H24" i="1"/>
  <c r="H23" i="1"/>
  <c r="H17" i="1"/>
  <c r="H16" i="1"/>
  <c r="H15" i="1"/>
  <c r="H14" i="1"/>
  <c r="H13" i="1"/>
  <c r="F12" i="1"/>
  <c r="G12" i="1" s="1"/>
  <c r="H12" i="1"/>
  <c r="H11"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I10" i="1"/>
  <c r="C10" i="1"/>
  <c r="A10" i="1"/>
  <c r="M8" i="1"/>
  <c r="M7" i="1"/>
  <c r="M6" i="1"/>
  <c r="M5" i="1"/>
  <c r="F5" i="1"/>
  <c r="M4" i="1"/>
  <c r="M3" i="1"/>
  <c r="M2" i="1"/>
  <c r="M1" i="1"/>
  <c r="E9" i="1" s="1"/>
  <c r="F11" i="1" l="1"/>
  <c r="G11" i="1" s="1"/>
  <c r="H10" i="1"/>
  <c r="A13" i="1"/>
  <c r="F13" i="1" s="1"/>
  <c r="G13" i="1" s="1"/>
  <c r="F10" i="1"/>
  <c r="G10" i="1" s="1"/>
  <c r="A14" i="1" l="1"/>
  <c r="F14" i="1" s="1"/>
  <c r="G14" i="1" s="1"/>
  <c r="A15" i="1" l="1"/>
  <c r="F15" i="1" s="1"/>
  <c r="G15" i="1" s="1"/>
  <c r="A16" i="1" l="1"/>
  <c r="F16" i="1" s="1"/>
  <c r="G16" i="1" s="1"/>
  <c r="A17" i="1" l="1"/>
  <c r="F17" i="1" s="1"/>
  <c r="G17" i="1" s="1"/>
  <c r="A18" i="1" l="1"/>
  <c r="F18" i="1" l="1"/>
  <c r="G18" i="1" s="1"/>
  <c r="H18" i="1"/>
  <c r="A19" i="1"/>
  <c r="F19" i="1" l="1"/>
  <c r="G19" i="1" s="1"/>
  <c r="H19" i="1"/>
  <c r="A20" i="1"/>
  <c r="F20" i="1" l="1"/>
  <c r="G20" i="1" s="1"/>
  <c r="H20" i="1"/>
  <c r="A21" i="1"/>
  <c r="F21" i="1" l="1"/>
  <c r="G21" i="1" s="1"/>
  <c r="H21" i="1"/>
  <c r="A22" i="1"/>
  <c r="F22" i="1" l="1"/>
  <c r="G22" i="1" s="1"/>
  <c r="H22" i="1"/>
  <c r="A23" i="1"/>
  <c r="F23" i="1" s="1"/>
  <c r="G23" i="1" s="1"/>
  <c r="A24" i="1" l="1"/>
  <c r="F24" i="1" s="1"/>
  <c r="G24" i="1" s="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<sst xmlns="http://schemas.openxmlformats.org/spreadsheetml/2006/main" count="418" uniqueCount="202">
  <si>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</si>
  <si>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</si>
  <si>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</si>
  <si>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</si>
  <si>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</si>
  <si>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</si>
  <si>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</si>
  <si>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</si>
  <si>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</si>
  <si>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</si>
  <si>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</si>
  <si>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</si>
  <si>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</si>
  <si>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</si>
  <si>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</si>
  <si>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</si>
  <si>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</si>
  <si>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</si>
  <si>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</si>
  <si>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</si>
  <si>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</si>
  <si>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</si>
  <si>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</si>
  <si>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</si>
  <si>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</si>
  <si>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</si>
  <si>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</si>
  <si>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</si>
  <si>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</si>
  <si>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</si>
  <si>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</si>
  <si>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</si>
  <si>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</si>
  <si>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</si>
  <si>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</si>
  <si>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</si>
  <si>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</si>
  <si>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</si>
  <si>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</si>
  <si>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</si>
  <si>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</si>
  <si>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</si>
  <si>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</si>
  <si>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</si>
  <si>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</si>
  <si>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</si>
  <si>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</si>
  <si>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</si>
  <si>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</si>
  <si>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</si>
  <si>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</si>
  <si>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</si>
  <si>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</si>
  <si>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</si>
  <si>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</si>
  <si>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</si>
  <si>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</si>
  <si>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</si>
  <si>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</si>
  <si>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</si>
  <si>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</si>
  <si>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</si>
  <si>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</si>
  <si>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</si>
  <si>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</si>
  <si>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</si>
  <si>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</si>
  <si>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</si>
  <si>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</si>
  <si>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</si>
  <si>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</si>
  <si>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</si>
  <si>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</si>
  <si>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</si>
  <si>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</si>
  <si>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</si>
  <si>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</si>
  <si>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</si>
  <si>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</si>
  <si>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</si>
  <si>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</si>
  <si>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</si>
  <si>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</si>
  <si>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</si>
  <si>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</si>
  <si>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</si>
  <si>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</si>
  <si>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</si>
  <si>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</si>
  <si>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</si>
  <si>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</si>
  <si>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</si>
  <si>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</si>
  <si>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</si>
  <si>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</si>
  <si>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</si>
  <si>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</si>
  <si>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</si>
  <si>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</si>
  <si>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</si>
  <si>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</si>
  <si>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</si>
  <si>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</si>
  <si>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</si>
  <si>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</si>
  <si>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</si>
  <si>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</si>
  <si>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</si>
  <si>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</si>
  <si>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</si>
  <si>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</si>
  <si>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</si>
  <si>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</si>
  <si>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</si>
  <si>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</si>
  <si>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</si>
  <si>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</si>
  <si>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</si>
  <si>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</si>
  <si>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</si>
  <si>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</si>
  <si>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</si>
  <si>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</si>
  <si>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</si>
  <si>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</si>
  <si>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</si>
  <si>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</si>
  <si>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</si>
  <si>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</si>
  <si>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</si>
  <si>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</si>
  <si>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</si>
  <si>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</si>
  <si>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</si>
  <si>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</si>
  <si>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</si>
  <si>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</si>
  <si>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</si>
  <si>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</si>
  <si>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</si>
  <si>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</si>
  <si>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</si>
  <si>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</si>
  <si>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</si>
  <si>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</si>
  <si>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</si>
  <si>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</si>
  <si>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</si>
  <si>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</si>
  <si>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</si>
  <si>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</si>
  <si>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</si>
  <si>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</si>
  <si>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</si>
  <si>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</si>
  <si>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</si>
  <si>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</si>
  <si>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</si>
  <si>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</si>
  <si>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</si>
  <si>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</si>
  <si>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</si>
  <si>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</si>
  <si>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</si>
  <si>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</si>
  <si>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</si>
  <si>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</si>
  <si>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</si>
  <si>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</si>
  <si>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</si>
  <si>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</si>
  <si>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</si>
  <si>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</si>
  <si>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</si>
  <si>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</si>
  <si>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</si>
  <si>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</si>
  <si>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</si>
  <si>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</si>
  <si>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</si>
  <si>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</si>
  <si>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</si>
  <si>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</si>
  <si>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</si>
  <si>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</si>
  <si>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</si>
  <si>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</si>
  <si>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 xml:space="preserve">Las funciones oxigenadas </t>
  </si>
  <si>
    <t>Lyz Marcela Bernal Gómez</t>
  </si>
  <si>
    <t>CN_11_12_REC130</t>
  </si>
  <si>
    <t xml:space="preserve">159232250
</t>
  </si>
  <si>
    <t>Fotografía</t>
  </si>
  <si>
    <t xml:space="preserve">134618858
</t>
  </si>
  <si>
    <t xml:space="preserve">Ver descripción y observaciones </t>
  </si>
  <si>
    <t>Ilustración</t>
  </si>
  <si>
    <t xml:space="preserve">Realizar ilustración similar a imagen guía. Por favor manejar las figuras de las fotografías de IMG02 e IMG03. </t>
  </si>
  <si>
    <t>Realizar ilustración igual a la imagen guía</t>
  </si>
  <si>
    <t>Realizar tabla como se deja en imagen guía.</t>
  </si>
  <si>
    <t xml:space="preserve">77915185
</t>
  </si>
  <si>
    <t>Realizar tabla como se deja en imagen guía. Es para ficha de estudiante.</t>
  </si>
  <si>
    <t>Realizar  ilustración como se deja en imagen guía. Es para ficha de estudiante.</t>
  </si>
  <si>
    <t xml:space="preserve">336461036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</si>
</sst>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3"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8">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8" fillId="0" borderId="0" xfId="0" applyFont="1" applyBorder="1"/>
    <xf numFmtId="0" fontId="9"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0"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2" fillId="2" borderId="5" xfId="0" applyFont="1" applyFill="1" applyBorder="1"/>
    <xf numFmtId="164" fontId="8" fillId="0" borderId="0" xfId="0" applyNumberFormat="1" applyFont="1" applyBorder="1" applyAlignment="1">
      <alignment horizontal="center"/>
    </xf>
    <xf numFmtId="0" fontId="14" fillId="8" borderId="0" xfId="0" applyFont="1" applyFill="1" applyAlignment="1">
      <alignment horizontal="center" vertical="center" wrapText="1"/>
    </xf>
    <xf numFmtId="0" fontId="15" fillId="0" borderId="28" xfId="0" applyFont="1" applyFill="1" applyBorder="1" applyAlignment="1">
      <alignment vertical="center" wrapText="1"/>
    </xf>
    <xf numFmtId="0" fontId="0" fillId="0" borderId="0" xfId="0" applyFill="1" applyAlignment="1">
      <alignment vertical="center" wrapText="1"/>
    </xf>
    <xf numFmtId="0" fontId="15" fillId="0" borderId="29" xfId="0" applyFont="1" applyFill="1" applyBorder="1" applyAlignment="1">
      <alignment vertical="center" wrapText="1"/>
    </xf>
    <xf numFmtId="0" fontId="16" fillId="0" borderId="29" xfId="0" applyFont="1" applyFill="1" applyBorder="1" applyAlignment="1">
      <alignment vertical="center" wrapText="1"/>
    </xf>
    <xf numFmtId="0" fontId="15" fillId="0" borderId="29" xfId="0" applyFont="1" applyBorder="1" applyAlignment="1">
      <alignment vertical="center" wrapText="1"/>
    </xf>
    <xf numFmtId="0" fontId="17" fillId="0" borderId="29" xfId="0" applyFont="1" applyBorder="1" applyAlignment="1">
      <alignment vertical="center" wrapText="1"/>
    </xf>
    <xf numFmtId="0" fontId="16" fillId="0" borderId="29" xfId="0" applyFont="1" applyBorder="1" applyAlignment="1">
      <alignment vertical="center" wrapText="1"/>
    </xf>
    <xf numFmtId="0" fontId="18" fillId="0" borderId="0" xfId="0" applyFont="1" applyAlignment="1">
      <alignment vertical="center" wrapText="1"/>
    </xf>
    <xf numFmtId="0" fontId="19" fillId="0" borderId="29" xfId="0" applyFont="1" applyFill="1" applyBorder="1" applyAlignment="1">
      <alignment vertical="center" wrapText="1"/>
    </xf>
    <xf numFmtId="0" fontId="20" fillId="0" borderId="0" xfId="0" applyFont="1" applyAlignment="1">
      <alignment vertical="center" wrapText="1"/>
    </xf>
    <xf numFmtId="0" fontId="10"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9" fillId="5" borderId="32" xfId="0" applyFont="1" applyFill="1" applyBorder="1" applyAlignment="1">
      <alignment horizontal="center" vertical="center"/>
    </xf>
    <xf numFmtId="0" fontId="8" fillId="0" borderId="0" xfId="0" applyNumberFormat="1" applyFont="1" applyBorder="1" applyAlignment="1">
      <alignment horizontal="center"/>
    </xf>
    <xf numFmtId="0" fontId="10" fillId="0" borderId="33" xfId="0" applyFont="1" applyBorder="1" applyAlignment="1">
      <alignment vertical="center" wrapText="1"/>
    </xf>
    <xf numFmtId="0" fontId="0" fillId="0" borderId="31" xfId="0" quotePrefix="1" applyBorder="1" applyAlignment="1">
      <alignment vertical="center" wrapText="1"/>
    </xf>
    <xf numFmtId="0" fontId="13"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5" fillId="0" borderId="0" xfId="0" applyFont="1" applyBorder="1" applyAlignment="1">
      <alignment vertical="center" wrapText="1"/>
    </xf>
    <xf numFmtId="0" fontId="15"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2" fillId="0" borderId="29" xfId="0" applyFont="1" applyBorder="1" applyAlignment="1">
      <alignment vertical="center" wrapText="1"/>
    </xf>
    <xf numFmtId="0" fontId="22" fillId="0" borderId="29" xfId="0" applyFont="1" applyFill="1" applyBorder="1" applyAlignment="1">
      <alignment vertical="center" wrapText="1"/>
    </xf>
    <xf numFmtId="0" fontId="21"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8" fillId="0" borderId="27" xfId="0" applyNumberFormat="1" applyFont="1" applyBorder="1" applyAlignment="1" applyProtection="1">
      <alignment horizontal="center"/>
      <protection locked="0"/>
    </xf>
    <xf numFmtId="164" fontId="8" fillId="0" borderId="26" xfId="0" applyNumberFormat="1" applyFont="1" applyBorder="1" applyAlignment="1" applyProtection="1">
      <alignment horizontal="center"/>
      <protection locked="0"/>
    </xf>
    <xf numFmtId="0" fontId="9"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1" fillId="6" borderId="14" xfId="0" applyFont="1" applyFill="1" applyBorder="1" applyAlignment="1">
      <alignment horizontal="center" vertical="center" wrapText="1"/>
    </xf>
    <xf numFmtId="0" fontId="11" fillId="6" borderId="15" xfId="0" applyFont="1" applyFill="1" applyBorder="1" applyAlignment="1">
      <alignment horizontal="center" vertical="center" wrapText="1"/>
    </xf>
    <xf numFmtId="0" fontId="11" fillId="6" borderId="16" xfId="0" applyFont="1" applyFill="1" applyBorder="1" applyAlignment="1">
      <alignment horizontal="center" vertical="center" wrapText="1"/>
    </xf>
    <xf numFmtId="0" fontId="10" fillId="0" borderId="1" xfId="0" applyFont="1" applyBorder="1" applyAlignment="1">
      <alignment horizontal="center" vertical="center" wrapText="1"/>
    </xf>
    <xf numFmtId="0" fontId="10" fillId="0" borderId="2" xfId="0" applyFont="1" applyBorder="1" applyAlignment="1">
      <alignment horizontal="center" vertical="center" wrapText="1"/>
    </xf>
    <xf numFmtId="0" fontId="10"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4" fillId="8" borderId="0" xfId="0" applyFont="1" applyFill="1" applyAlignment="1">
      <alignment horizontal="center" vertical="center" wrapText="1"/>
    </xf>
    <xf numFmtId="0" fontId="14"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jpeg"/><Relationship Id="rId1" Type="http://schemas.openxmlformats.org/officeDocument/2006/relationships/image" Target="../media/image1.jpe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image" Target="../media/image15.jpe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jpeg"/><Relationship Id="rId14" Type="http://schemas.openxmlformats.org/officeDocument/2006/relationships/image" Target="../media/image14.png"/></Relationships>
</file>

<file path=xl/drawings/drawing1.xml><?xml version="1.0" encoding="utf-8"?>
<xdr:wsDr xmlns:xdr="http://schemas.openxmlformats.org/drawingml/2006/spreadsheetDrawing" xmlns:a="http://schemas.openxmlformats.org/drawingml/2006/main">
  <xdr:twoCellAnchor editAs="oneCell">
    <xdr:from>
      <xdr:col>9</xdr:col>
      <xdr:colOff>328008</xdr:colOff>
      <xdr:row>9</xdr:row>
      <xdr:rowOff>111125</xdr:rowOff>
    </xdr:from>
    <xdr:to>
      <xdr:col>9</xdr:col>
      <xdr:colOff>1971162</xdr:colOff>
      <xdr:row>9</xdr:row>
      <xdr:rowOff>1418346</xdr:rowOff>
    </xdr:to>
    <xdr:pic>
      <xdr:nvPicPr>
        <xdr:cNvPr id="2" name="Picture 4" descr="http://thumb1.shutterstock.com/display_pic_with_logo/495346/159232250/stock-photo-chemical-structure-of-acetaldehyde-ethanal-a-toxic-molecule-responsible-for-many-symptoms-of-159232250.jp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044008" y="2230438"/>
          <a:ext cx="1643154" cy="130722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349250</xdr:colOff>
      <xdr:row>10</xdr:row>
      <xdr:rowOff>139066</xdr:rowOff>
    </xdr:from>
    <xdr:to>
      <xdr:col>9</xdr:col>
      <xdr:colOff>1904566</xdr:colOff>
      <xdr:row>10</xdr:row>
      <xdr:rowOff>1376407</xdr:rowOff>
    </xdr:to>
    <xdr:pic>
      <xdr:nvPicPr>
        <xdr:cNvPr id="3" name="Picture 6" descr="Acetone solvent molecule, molecular model. Atoms are represented as spheres with conventional color coding: hydrogen (white), carbon (grey), oxygen (red) - stock photo"/>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4065250" y="3798254"/>
          <a:ext cx="1555316" cy="12373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166686</xdr:colOff>
      <xdr:row>11</xdr:row>
      <xdr:rowOff>37174</xdr:rowOff>
    </xdr:from>
    <xdr:to>
      <xdr:col>9</xdr:col>
      <xdr:colOff>2048603</xdr:colOff>
      <xdr:row>11</xdr:row>
      <xdr:rowOff>1511344</xdr:rowOff>
    </xdr:to>
    <xdr:pic>
      <xdr:nvPicPr>
        <xdr:cNvPr id="4" name="Picture 2" descr="https://upload.wikimedia.org/wikipedia/commons/thumb/8/8f/Methylglyoxal_molecule_ball.png/120px-Methylglyoxal_molecule_ball.png"/>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3882686" y="5228299"/>
          <a:ext cx="1881917" cy="147417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828306</xdr:colOff>
      <xdr:row>12</xdr:row>
      <xdr:rowOff>119063</xdr:rowOff>
    </xdr:from>
    <xdr:to>
      <xdr:col>9</xdr:col>
      <xdr:colOff>1960294</xdr:colOff>
      <xdr:row>12</xdr:row>
      <xdr:rowOff>1469266</xdr:rowOff>
    </xdr:to>
    <xdr:pic>
      <xdr:nvPicPr>
        <xdr:cNvPr id="5" name="Imagen 4"/>
        <xdr:cNvPicPr>
          <a:picLocks noChangeAspect="1"/>
        </xdr:cNvPicPr>
      </xdr:nvPicPr>
      <xdr:blipFill>
        <a:blip xmlns:r="http://schemas.openxmlformats.org/officeDocument/2006/relationships" r:embed="rId4"/>
        <a:stretch>
          <a:fillRect/>
        </a:stretch>
      </xdr:blipFill>
      <xdr:spPr>
        <a:xfrm>
          <a:off x="14544306" y="6873876"/>
          <a:ext cx="1131988" cy="1350203"/>
        </a:xfrm>
        <a:prstGeom prst="rect">
          <a:avLst/>
        </a:prstGeom>
      </xdr:spPr>
    </xdr:pic>
    <xdr:clientData/>
  </xdr:twoCellAnchor>
  <xdr:twoCellAnchor editAs="oneCell">
    <xdr:from>
      <xdr:col>9</xdr:col>
      <xdr:colOff>198437</xdr:colOff>
      <xdr:row>14</xdr:row>
      <xdr:rowOff>138746</xdr:rowOff>
    </xdr:from>
    <xdr:to>
      <xdr:col>9</xdr:col>
      <xdr:colOff>2199805</xdr:colOff>
      <xdr:row>14</xdr:row>
      <xdr:rowOff>1254885</xdr:rowOff>
    </xdr:to>
    <xdr:pic>
      <xdr:nvPicPr>
        <xdr:cNvPr id="7" name="Imagen 6"/>
        <xdr:cNvPicPr>
          <a:picLocks noChangeAspect="1"/>
        </xdr:cNvPicPr>
      </xdr:nvPicPr>
      <xdr:blipFill rotWithShape="1">
        <a:blip xmlns:r="http://schemas.openxmlformats.org/officeDocument/2006/relationships" r:embed="rId5"/>
        <a:srcRect l="32942" t="32703" r="27564" b="38424"/>
        <a:stretch/>
      </xdr:blipFill>
      <xdr:spPr>
        <a:xfrm>
          <a:off x="13914437" y="10020934"/>
          <a:ext cx="2001368" cy="1116139"/>
        </a:xfrm>
        <a:prstGeom prst="rect">
          <a:avLst/>
        </a:prstGeom>
      </xdr:spPr>
    </xdr:pic>
    <xdr:clientData/>
  </xdr:twoCellAnchor>
  <xdr:twoCellAnchor editAs="oneCell">
    <xdr:from>
      <xdr:col>9</xdr:col>
      <xdr:colOff>0</xdr:colOff>
      <xdr:row>16</xdr:row>
      <xdr:rowOff>0</xdr:rowOff>
    </xdr:from>
    <xdr:to>
      <xdr:col>9</xdr:col>
      <xdr:colOff>3670479</xdr:colOff>
      <xdr:row>16</xdr:row>
      <xdr:rowOff>2099256</xdr:rowOff>
    </xdr:to>
    <xdr:pic>
      <xdr:nvPicPr>
        <xdr:cNvPr id="9" name="Imagen 8"/>
        <xdr:cNvPicPr>
          <a:picLocks noChangeAspect="1"/>
        </xdr:cNvPicPr>
      </xdr:nvPicPr>
      <xdr:blipFill rotWithShape="1">
        <a:blip xmlns:r="http://schemas.openxmlformats.org/officeDocument/2006/relationships" r:embed="rId6"/>
        <a:srcRect l="37693" t="39041" r="15587" b="32262"/>
        <a:stretch/>
      </xdr:blipFill>
      <xdr:spPr>
        <a:xfrm>
          <a:off x="13706475" y="13649325"/>
          <a:ext cx="3670479" cy="2099256"/>
        </a:xfrm>
        <a:prstGeom prst="rect">
          <a:avLst/>
        </a:prstGeom>
      </xdr:spPr>
    </xdr:pic>
    <xdr:clientData/>
  </xdr:twoCellAnchor>
  <xdr:twoCellAnchor editAs="oneCell">
    <xdr:from>
      <xdr:col>9</xdr:col>
      <xdr:colOff>1162050</xdr:colOff>
      <xdr:row>18</xdr:row>
      <xdr:rowOff>285750</xdr:rowOff>
    </xdr:from>
    <xdr:to>
      <xdr:col>9</xdr:col>
      <xdr:colOff>2933700</xdr:colOff>
      <xdr:row>18</xdr:row>
      <xdr:rowOff>1659832</xdr:rowOff>
    </xdr:to>
    <xdr:pic>
      <xdr:nvPicPr>
        <xdr:cNvPr id="11" name="Imagen 10"/>
        <xdr:cNvPicPr>
          <a:picLocks noChangeAspect="1"/>
        </xdr:cNvPicPr>
      </xdr:nvPicPr>
      <xdr:blipFill>
        <a:blip xmlns:r="http://schemas.openxmlformats.org/officeDocument/2006/relationships" r:embed="rId7"/>
        <a:stretch>
          <a:fillRect/>
        </a:stretch>
      </xdr:blipFill>
      <xdr:spPr>
        <a:xfrm>
          <a:off x="14868525" y="18430875"/>
          <a:ext cx="1771650" cy="1374082"/>
        </a:xfrm>
        <a:prstGeom prst="rect">
          <a:avLst/>
        </a:prstGeom>
      </xdr:spPr>
    </xdr:pic>
    <xdr:clientData/>
  </xdr:twoCellAnchor>
  <xdr:twoCellAnchor editAs="oneCell">
    <xdr:from>
      <xdr:col>9</xdr:col>
      <xdr:colOff>123825</xdr:colOff>
      <xdr:row>20</xdr:row>
      <xdr:rowOff>152400</xdr:rowOff>
    </xdr:from>
    <xdr:to>
      <xdr:col>9</xdr:col>
      <xdr:colOff>3845820</xdr:colOff>
      <xdr:row>20</xdr:row>
      <xdr:rowOff>1955443</xdr:rowOff>
    </xdr:to>
    <xdr:pic>
      <xdr:nvPicPr>
        <xdr:cNvPr id="13" name="Imagen 12"/>
        <xdr:cNvPicPr>
          <a:picLocks noChangeAspect="1"/>
        </xdr:cNvPicPr>
      </xdr:nvPicPr>
      <xdr:blipFill rotWithShape="1">
        <a:blip xmlns:r="http://schemas.openxmlformats.org/officeDocument/2006/relationships" r:embed="rId8"/>
        <a:srcRect l="38089" t="39569" r="14399" b="35783"/>
        <a:stretch/>
      </xdr:blipFill>
      <xdr:spPr>
        <a:xfrm>
          <a:off x="13830300" y="22345650"/>
          <a:ext cx="3721995" cy="1803043"/>
        </a:xfrm>
        <a:prstGeom prst="rect">
          <a:avLst/>
        </a:prstGeom>
      </xdr:spPr>
    </xdr:pic>
    <xdr:clientData/>
  </xdr:twoCellAnchor>
  <xdr:twoCellAnchor editAs="oneCell">
    <xdr:from>
      <xdr:col>9</xdr:col>
      <xdr:colOff>449613</xdr:colOff>
      <xdr:row>21</xdr:row>
      <xdr:rowOff>47625</xdr:rowOff>
    </xdr:from>
    <xdr:to>
      <xdr:col>9</xdr:col>
      <xdr:colOff>2692468</xdr:colOff>
      <xdr:row>21</xdr:row>
      <xdr:rowOff>1990725</xdr:rowOff>
    </xdr:to>
    <xdr:pic>
      <xdr:nvPicPr>
        <xdr:cNvPr id="14" name="Picture 4" descr="http://thumb1.shutterstock.com/display_pic_with_logo/52030/52030,1306301677,8/stock-photo-pistachio-ice-cream-on-a-plate-close-up-shoot-77915185.jpg"/>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14156088" y="24564975"/>
          <a:ext cx="2242855" cy="1943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942748</xdr:colOff>
      <xdr:row>13</xdr:row>
      <xdr:rowOff>95250</xdr:rowOff>
    </xdr:from>
    <xdr:to>
      <xdr:col>9</xdr:col>
      <xdr:colOff>2350143</xdr:colOff>
      <xdr:row>13</xdr:row>
      <xdr:rowOff>1486378</xdr:rowOff>
    </xdr:to>
    <xdr:pic>
      <xdr:nvPicPr>
        <xdr:cNvPr id="15" name="Imagen 14"/>
        <xdr:cNvPicPr>
          <a:picLocks noChangeAspect="1"/>
        </xdr:cNvPicPr>
      </xdr:nvPicPr>
      <xdr:blipFill rotWithShape="1">
        <a:blip xmlns:r="http://schemas.openxmlformats.org/officeDocument/2006/relationships" r:embed="rId10"/>
        <a:srcRect r="44795"/>
        <a:stretch/>
      </xdr:blipFill>
      <xdr:spPr>
        <a:xfrm>
          <a:off x="14658748" y="8429625"/>
          <a:ext cx="1407395" cy="1391128"/>
        </a:xfrm>
        <a:prstGeom prst="rect">
          <a:avLst/>
        </a:prstGeom>
      </xdr:spPr>
    </xdr:pic>
    <xdr:clientData/>
  </xdr:twoCellAnchor>
  <xdr:twoCellAnchor editAs="oneCell">
    <xdr:from>
      <xdr:col>9</xdr:col>
      <xdr:colOff>0</xdr:colOff>
      <xdr:row>12</xdr:row>
      <xdr:rowOff>0</xdr:rowOff>
    </xdr:from>
    <xdr:to>
      <xdr:col>9</xdr:col>
      <xdr:colOff>2794716</xdr:colOff>
      <xdr:row>13</xdr:row>
      <xdr:rowOff>1346520</xdr:rowOff>
    </xdr:to>
    <xdr:pic>
      <xdr:nvPicPr>
        <xdr:cNvPr id="16" name="Imagen 15"/>
        <xdr:cNvPicPr>
          <a:picLocks noChangeAspect="1"/>
        </xdr:cNvPicPr>
      </xdr:nvPicPr>
      <xdr:blipFill rotWithShape="1">
        <a:blip xmlns:r="http://schemas.openxmlformats.org/officeDocument/2006/relationships" r:embed="rId11"/>
        <a:srcRect l="27992" t="41505" r="50528" b="18707"/>
        <a:stretch/>
      </xdr:blipFill>
      <xdr:spPr>
        <a:xfrm>
          <a:off x="13726026" y="6777789"/>
          <a:ext cx="2794716" cy="2910626"/>
        </a:xfrm>
        <a:prstGeom prst="rect">
          <a:avLst/>
        </a:prstGeom>
      </xdr:spPr>
    </xdr:pic>
    <xdr:clientData/>
  </xdr:twoCellAnchor>
  <xdr:twoCellAnchor editAs="oneCell">
    <xdr:from>
      <xdr:col>9</xdr:col>
      <xdr:colOff>942474</xdr:colOff>
      <xdr:row>18</xdr:row>
      <xdr:rowOff>1794709</xdr:rowOff>
    </xdr:from>
    <xdr:to>
      <xdr:col>9</xdr:col>
      <xdr:colOff>3125585</xdr:colOff>
      <xdr:row>20</xdr:row>
      <xdr:rowOff>27759</xdr:rowOff>
    </xdr:to>
    <xdr:pic>
      <xdr:nvPicPr>
        <xdr:cNvPr id="17" name="Imagen 16"/>
        <xdr:cNvPicPr>
          <a:picLocks noChangeAspect="1"/>
        </xdr:cNvPicPr>
      </xdr:nvPicPr>
      <xdr:blipFill rotWithShape="1">
        <a:blip xmlns:r="http://schemas.openxmlformats.org/officeDocument/2006/relationships" r:embed="rId11"/>
        <a:srcRect l="27992" t="41505" r="50528" b="18707"/>
        <a:stretch/>
      </xdr:blipFill>
      <xdr:spPr>
        <a:xfrm>
          <a:off x="14668500" y="19952367"/>
          <a:ext cx="2183111" cy="2273655"/>
        </a:xfrm>
        <a:prstGeom prst="rect">
          <a:avLst/>
        </a:prstGeom>
      </xdr:spPr>
    </xdr:pic>
    <xdr:clientData/>
  </xdr:twoCellAnchor>
  <xdr:twoCellAnchor editAs="oneCell">
    <xdr:from>
      <xdr:col>9</xdr:col>
      <xdr:colOff>824329</xdr:colOff>
      <xdr:row>14</xdr:row>
      <xdr:rowOff>1333500</xdr:rowOff>
    </xdr:from>
    <xdr:to>
      <xdr:col>9</xdr:col>
      <xdr:colOff>3065595</xdr:colOff>
      <xdr:row>15</xdr:row>
      <xdr:rowOff>1998062</xdr:rowOff>
    </xdr:to>
    <xdr:pic>
      <xdr:nvPicPr>
        <xdr:cNvPr id="18" name="Imagen 17"/>
        <xdr:cNvPicPr>
          <a:picLocks noChangeAspect="1"/>
        </xdr:cNvPicPr>
      </xdr:nvPicPr>
      <xdr:blipFill rotWithShape="1">
        <a:blip xmlns:r="http://schemas.openxmlformats.org/officeDocument/2006/relationships" r:embed="rId12"/>
        <a:srcRect l="29280" t="35871" r="50627" b="21875"/>
        <a:stretch/>
      </xdr:blipFill>
      <xdr:spPr>
        <a:xfrm>
          <a:off x="14550355" y="11239500"/>
          <a:ext cx="2241266" cy="2218641"/>
        </a:xfrm>
        <a:prstGeom prst="rect">
          <a:avLst/>
        </a:prstGeom>
      </xdr:spPr>
    </xdr:pic>
    <xdr:clientData/>
  </xdr:twoCellAnchor>
  <xdr:twoCellAnchor editAs="oneCell">
    <xdr:from>
      <xdr:col>9</xdr:col>
      <xdr:colOff>541420</xdr:colOff>
      <xdr:row>22</xdr:row>
      <xdr:rowOff>357521</xdr:rowOff>
    </xdr:from>
    <xdr:to>
      <xdr:col>9</xdr:col>
      <xdr:colOff>3218899</xdr:colOff>
      <xdr:row>22</xdr:row>
      <xdr:rowOff>1112865</xdr:rowOff>
    </xdr:to>
    <xdr:pic>
      <xdr:nvPicPr>
        <xdr:cNvPr id="19" name="Imagen 18"/>
        <xdr:cNvPicPr>
          <a:picLocks noChangeAspect="1"/>
        </xdr:cNvPicPr>
      </xdr:nvPicPr>
      <xdr:blipFill rotWithShape="1">
        <a:blip xmlns:r="http://schemas.openxmlformats.org/officeDocument/2006/relationships" r:embed="rId13"/>
        <a:srcRect l="38287" t="57702" r="18556" b="20643"/>
        <a:stretch/>
      </xdr:blipFill>
      <xdr:spPr>
        <a:xfrm>
          <a:off x="14267446" y="27157863"/>
          <a:ext cx="2677479" cy="755344"/>
        </a:xfrm>
        <a:prstGeom prst="rect">
          <a:avLst/>
        </a:prstGeom>
      </xdr:spPr>
    </xdr:pic>
    <xdr:clientData/>
  </xdr:twoCellAnchor>
  <xdr:twoCellAnchor editAs="oneCell">
    <xdr:from>
      <xdr:col>9</xdr:col>
      <xdr:colOff>81643</xdr:colOff>
      <xdr:row>23</xdr:row>
      <xdr:rowOff>123375</xdr:rowOff>
    </xdr:from>
    <xdr:to>
      <xdr:col>9</xdr:col>
      <xdr:colOff>3795239</xdr:colOff>
      <xdr:row>23</xdr:row>
      <xdr:rowOff>2653392</xdr:rowOff>
    </xdr:to>
    <xdr:pic>
      <xdr:nvPicPr>
        <xdr:cNvPr id="20" name="Imagen 19"/>
        <xdr:cNvPicPr>
          <a:picLocks noChangeAspect="1"/>
        </xdr:cNvPicPr>
      </xdr:nvPicPr>
      <xdr:blipFill rotWithShape="1">
        <a:blip xmlns:r="http://schemas.openxmlformats.org/officeDocument/2006/relationships" r:embed="rId14"/>
        <a:srcRect l="38980" t="39745" r="19150" b="10607"/>
        <a:stretch/>
      </xdr:blipFill>
      <xdr:spPr>
        <a:xfrm>
          <a:off x="13797643" y="28208518"/>
          <a:ext cx="3713596" cy="2530017"/>
        </a:xfrm>
        <a:prstGeom prst="rect">
          <a:avLst/>
        </a:prstGeom>
      </xdr:spPr>
    </xdr:pic>
    <xdr:clientData/>
  </xdr:twoCellAnchor>
  <xdr:twoCellAnchor editAs="oneCell">
    <xdr:from>
      <xdr:col>9</xdr:col>
      <xdr:colOff>489610</xdr:colOff>
      <xdr:row>17</xdr:row>
      <xdr:rowOff>272141</xdr:rowOff>
    </xdr:from>
    <xdr:to>
      <xdr:col>9</xdr:col>
      <xdr:colOff>2234406</xdr:colOff>
      <xdr:row>17</xdr:row>
      <xdr:rowOff>1642382</xdr:rowOff>
    </xdr:to>
    <xdr:pic>
      <xdr:nvPicPr>
        <xdr:cNvPr id="21" name="Picture 2" descr="http://thumb9.shutterstock.com/display_pic_with_logo/2025134/336461036/stock-photo-animal-embryos-in-formaldehyde-336461036.jpg"/>
        <xdr:cNvPicPr>
          <a:picLocks noChangeAspect="1" noChangeArrowheads="1"/>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14205610" y="16246927"/>
          <a:ext cx="1744796" cy="13702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70" zoomScaleNormal="70" zoomScalePageLayoutView="140" workbookViewId="0">
      <pane ySplit="9" topLeftCell="A18" activePane="bottomLeft" state="frozen"/>
      <selection pane="bottomLeft" activeCell="J18" sqref="J18"/>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50.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F6</v>
      </c>
    </row>
    <row r="2" spans="1:16" ht="15.75" x14ac:dyDescent="0.25">
      <c r="A2" s="1"/>
      <c r="B2" s="3" t="s">
        <v>121</v>
      </c>
      <c r="C2" s="84" t="s">
        <v>22</v>
      </c>
      <c r="D2" s="85"/>
      <c r="F2" s="77" t="s">
        <v>0</v>
      </c>
      <c r="G2" s="78"/>
      <c r="H2" s="58"/>
      <c r="I2" s="58"/>
      <c r="J2" s="14"/>
      <c r="L2" s="2" t="s">
        <v>153</v>
      </c>
      <c r="M2" s="2" t="str">
        <f ca="1">IF($N2&lt;COUNTIF('Definición técnica de imagenes'!$A$3:$A$102,$G$5),OFFSET('Definición técnica de imagenes'!$A$1,MATCH($G$5,'Definición técnica de imagenes'!$A$1:$A$104,0)-1+$N2,1,1,1),"")</f>
        <v>Inicio</v>
      </c>
      <c r="N2" s="2">
        <v>0</v>
      </c>
      <c r="O2" s="2" t="str">
        <f>'Definición técnica de imagenes'!A3</f>
        <v>M3A</v>
      </c>
    </row>
    <row r="3" spans="1:16" ht="15.75" x14ac:dyDescent="0.25">
      <c r="A3" s="1"/>
      <c r="B3" s="4" t="s">
        <v>8</v>
      </c>
      <c r="C3" s="86">
        <v>11</v>
      </c>
      <c r="D3" s="87"/>
      <c r="F3" s="79"/>
      <c r="G3" s="80"/>
      <c r="H3" s="58"/>
      <c r="I3" s="38"/>
      <c r="J3" s="14"/>
      <c r="L3" s="2" t="s">
        <v>154</v>
      </c>
      <c r="M3" s="2" t="str">
        <f ca="1">IF($N3&lt;COUNTIF('Definición técnica de imagenes'!$A$3:$A$102,$G$5),OFFSET('Definición técnica de imagenes'!$A$1,MATCH($G$5,'Definición técnica de imagenes'!$A$1:$A$104,0)-1+$N3,1,1,1),"")</f>
        <v>Contenido</v>
      </c>
      <c r="N3" s="2">
        <v>1</v>
      </c>
      <c r="O3" s="2" t="str">
        <f>'Definición técnica de imagenes'!A4</f>
        <v>M5A</v>
      </c>
    </row>
    <row r="4" spans="1:16" ht="16.5" x14ac:dyDescent="0.3">
      <c r="A4" s="1"/>
      <c r="B4" s="4" t="s">
        <v>54</v>
      </c>
      <c r="C4" s="86" t="s">
        <v>187</v>
      </c>
      <c r="D4" s="87"/>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8" t="s">
        <v>188</v>
      </c>
      <c r="D5" s="89"/>
      <c r="E5" s="5"/>
      <c r="F5" s="37" t="str">
        <f>IF(G4="Recurso","Motor del recurso","")</f>
        <v>Motor del recurso</v>
      </c>
      <c r="G5" s="61" t="s">
        <v>132</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3"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1" t="s">
        <v>62</v>
      </c>
      <c r="G8" s="82"/>
      <c r="H8" s="82"/>
      <c r="I8" s="83"/>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F6</v>
      </c>
      <c r="F9" s="57" t="s">
        <v>61</v>
      </c>
      <c r="G9" s="57" t="s">
        <v>59</v>
      </c>
      <c r="H9" s="57" t="s">
        <v>60</v>
      </c>
      <c r="I9" s="57" t="s">
        <v>114</v>
      </c>
      <c r="J9" s="18" t="s">
        <v>6</v>
      </c>
      <c r="K9" s="19" t="s">
        <v>7</v>
      </c>
      <c r="O9" s="2" t="str">
        <f>'Definición técnica de imagenes'!A11</f>
        <v>M10B</v>
      </c>
    </row>
    <row r="10" spans="1:16" s="11" customFormat="1" ht="121.5" customHeight="1" x14ac:dyDescent="0.25">
      <c r="A10" s="12" t="str">
        <f>IF(OR(B10&lt;&gt;"",J10&lt;&gt;""),"IMG01","")</f>
        <v>IMG01</v>
      </c>
      <c r="B10" s="62" t="s">
        <v>190</v>
      </c>
      <c r="C10" s="20" t="str">
        <f t="shared" ref="C10:C41" si="0">IF(OR(B10&lt;&gt;"",J10&lt;&gt;""),IF($G$4="Recurso",CONCATENATE($G$4," ",$G$5),$G$4),"")</f>
        <v>Recurso F6</v>
      </c>
      <c r="D10" s="63" t="s">
        <v>191</v>
      </c>
      <c r="E10" s="63" t="s">
        <v>150</v>
      </c>
      <c r="F10" s="13" t="str">
        <f t="shared" ref="F10" ca="1" si="1">IF(OR(B10&lt;&gt;"",J10&lt;&gt;""),CONCATENATE($C$7,"_",$A10,IF($G$4="Cuaderno de Estudio","_small",CONCATENATE(IF(I10="","","n"),IF(LEFT($G$5,1)="F",".jpg",".png")))),"")</f>
        <v>CN_11_12_REC130_IMG01.jpg</v>
      </c>
      <c r="G10" s="13" t="str">
        <f ca="1">IF($F10&lt;&gt;"",IF($G$4="Recurso",VLOOKUP($E10,OFFSET('Definición técnica de imagenes'!$A$1,MATCH($G$5,'Definición técnica de imagenes'!$A$1:$A$104,0)-1,1,COUNTIF('Definición técnica de imagenes'!$A$3:$A$102,$G$5),5),5,FALSE),'Definición técnica de imagenes'!$F$16),"")</f>
        <v>350 x 230 px</v>
      </c>
      <c r="H10" s="13" t="str">
        <f t="shared" ref="H10" ca="1" si="2">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63"/>
      <c r="K10" s="64"/>
      <c r="O10" s="2" t="str">
        <f>'Definición técnica de imagenes'!A12</f>
        <v>M12D</v>
      </c>
    </row>
    <row r="11" spans="1:16" s="11" customFormat="1" ht="120.75" customHeight="1" x14ac:dyDescent="0.25">
      <c r="A11" s="12" t="str">
        <f t="shared" ref="A11:A18" si="3">IF(OR(B11&lt;&gt;"",J11&lt;&gt;""),CONCATENATE(LEFT(A10,3),IF(MID(A10,4,2)+1&lt;10,CONCATENATE("0",MID(A10,4,2)+1))),"")</f>
        <v>IMG02</v>
      </c>
      <c r="B11" s="62" t="s">
        <v>192</v>
      </c>
      <c r="C11" s="20" t="str">
        <f t="shared" si="0"/>
        <v>Recurso F6</v>
      </c>
      <c r="D11" s="63" t="s">
        <v>191</v>
      </c>
      <c r="E11" s="63" t="s">
        <v>150</v>
      </c>
      <c r="F11" s="13" t="str">
        <f t="shared" ref="F11:F74" ca="1" si="4">IF(OR(B11&lt;&gt;"",J11&lt;&gt;""),CONCATENATE($C$7,"_",$A11,IF($G$4="Cuaderno de Estudio","_small",CONCATENATE(IF(I11="","","n"),IF(LEFT($G$5,1)="F",".jpg",".png")))),"")</f>
        <v>CN_11_12_REC130_IMG02.jpg</v>
      </c>
      <c r="G11" s="13" t="str">
        <f ca="1">IF($F11&lt;&gt;"",IF($G$4="Recurso",VLOOKUP($E11,OFFSET('Definición técnica de imagenes'!$A$1,MATCH($G$5,'Definición técnica de imagenes'!$A$1:$A$104,0)-1,1,COUNTIF('Definición técnica de imagenes'!$A$3:$A$102,$G$5),5),5,FALSE),'Definición técnica de imagenes'!$F$16),"")</f>
        <v>350 x 230 px</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c r="K11" s="65"/>
      <c r="O11" s="2" t="str">
        <f>'Definición técnica de imagenes'!A13</f>
        <v>M101</v>
      </c>
    </row>
    <row r="12" spans="1:16" s="11" customFormat="1" ht="123" customHeight="1" x14ac:dyDescent="0.25">
      <c r="A12" s="12" t="str">
        <f t="shared" si="3"/>
        <v>IMG03</v>
      </c>
      <c r="B12" s="62" t="s">
        <v>193</v>
      </c>
      <c r="C12" s="20" t="str">
        <f t="shared" si="0"/>
        <v>Recurso F6</v>
      </c>
      <c r="D12" s="63" t="s">
        <v>194</v>
      </c>
      <c r="E12" s="63" t="s">
        <v>155</v>
      </c>
      <c r="F12" s="13" t="str">
        <f t="shared" ca="1" si="4"/>
        <v>CN_11_12_REC130_IMG03n.jpg</v>
      </c>
      <c r="G12" s="13" t="str">
        <f ca="1">IF($F12&lt;&gt;"",IF($G$4="Recurso",VLOOKUP($E12,OFFSET('Definición técnica de imagenes'!$A$1,MATCH($G$5,'Definición técnica de imagenes'!$A$1:$A$104,0)-1,1,COUNTIF('Definición técnica de imagenes'!$A$3:$A$102,$G$5),5),5,FALSE),'Definición técnica de imagenes'!$F$16),"")</f>
        <v>320 x 480 px</v>
      </c>
      <c r="H12" s="13" t="str">
        <f t="shared" ca="1" si="5"/>
        <v>CN_11_12_REC130_IMG03a.jpg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800 x 458 px</v>
      </c>
      <c r="J12" s="64"/>
      <c r="K12" s="64" t="s">
        <v>195</v>
      </c>
      <c r="O12" s="2" t="str">
        <f>'Definición técnica de imagenes'!A18</f>
        <v>Diaporama F1</v>
      </c>
    </row>
    <row r="13" spans="1:16" s="11" customFormat="1" ht="123" customHeight="1" x14ac:dyDescent="0.25">
      <c r="A13" s="12" t="str">
        <f t="shared" si="3"/>
        <v>IMG04</v>
      </c>
      <c r="B13" s="62" t="s">
        <v>193</v>
      </c>
      <c r="C13" s="20" t="str">
        <f t="shared" si="0"/>
        <v>Recurso F6</v>
      </c>
      <c r="D13" s="63" t="s">
        <v>194</v>
      </c>
      <c r="E13" s="63" t="s">
        <v>155</v>
      </c>
      <c r="F13" s="13" t="str">
        <f t="shared" ca="1" si="4"/>
        <v>CN_11_12_REC130_IMG04n.jpg</v>
      </c>
      <c r="G13" s="13" t="str">
        <f ca="1">IF($F13&lt;&gt;"",IF($G$4="Recurso",VLOOKUP($E13,OFFSET('Definición técnica de imagenes'!$A$1,MATCH($G$5,'Definición técnica de imagenes'!$A$1:$A$104,0)-1,1,COUNTIF('Definición técnica de imagenes'!$A$3:$A$102,$G$5),5),5,FALSE),'Definición técnica de imagenes'!$F$16),"")</f>
        <v>320 x 480 px</v>
      </c>
      <c r="H13" s="13" t="str">
        <f t="shared" ca="1" si="5"/>
        <v>CN_11_12_REC130_IMG04a.jpg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800 x 458 px</v>
      </c>
      <c r="J13" s="64"/>
      <c r="K13" s="64" t="s">
        <v>196</v>
      </c>
      <c r="O13" s="2" t="str">
        <f>'Definición técnica de imagenes'!A19</f>
        <v>F4</v>
      </c>
    </row>
    <row r="14" spans="1:16" s="11" customFormat="1" ht="123" customHeight="1" x14ac:dyDescent="0.25">
      <c r="A14" s="12" t="str">
        <f t="shared" si="3"/>
        <v>IMG05</v>
      </c>
      <c r="B14" s="62" t="s">
        <v>193</v>
      </c>
      <c r="C14" s="20" t="str">
        <f t="shared" si="0"/>
        <v>Recurso F6</v>
      </c>
      <c r="D14" s="63" t="s">
        <v>194</v>
      </c>
      <c r="E14" s="63" t="s">
        <v>155</v>
      </c>
      <c r="F14" s="13" t="str">
        <f t="shared" ca="1" si="4"/>
        <v>CN_11_12_REC130_IMG05n.jpg</v>
      </c>
      <c r="G14" s="13" t="str">
        <f ca="1">IF($F14&lt;&gt;"",IF($G$4="Recurso",VLOOKUP($E14,OFFSET('Definición técnica de imagenes'!$A$1,MATCH($G$5,'Definición técnica de imagenes'!$A$1:$A$104,0)-1,1,COUNTIF('Definición técnica de imagenes'!$A$3:$A$102,$G$5),5),5,FALSE),'Definición técnica de imagenes'!$F$16),"")</f>
        <v>320 x 480 px</v>
      </c>
      <c r="H14" s="13" t="str">
        <f t="shared" ca="1" si="5"/>
        <v>CN_11_12_REC130_IMG05a.jpg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800 x 458 px</v>
      </c>
      <c r="J14" s="64"/>
      <c r="K14" s="64" t="s">
        <v>196</v>
      </c>
      <c r="O14" s="2" t="str">
        <f>'Definición técnica de imagenes'!A22</f>
        <v>F6</v>
      </c>
    </row>
    <row r="15" spans="1:16" s="11" customFormat="1" ht="122.25" customHeight="1" x14ac:dyDescent="0.25">
      <c r="A15" s="12" t="str">
        <f t="shared" si="3"/>
        <v>IMG06</v>
      </c>
      <c r="B15" s="62" t="s">
        <v>193</v>
      </c>
      <c r="C15" s="20" t="str">
        <f t="shared" si="0"/>
        <v>Recurso F6</v>
      </c>
      <c r="D15" s="63" t="s">
        <v>194</v>
      </c>
      <c r="E15" s="63" t="s">
        <v>155</v>
      </c>
      <c r="F15" s="13" t="str">
        <f t="shared" ca="1" si="4"/>
        <v>CN_11_12_REC130_IMG06n.jpg</v>
      </c>
      <c r="G15" s="13" t="str">
        <f ca="1">IF($F15&lt;&gt;"",IF($G$4="Recurso",VLOOKUP($E15,OFFSET('Definición técnica de imagenes'!$A$1,MATCH($G$5,'Definición técnica de imagenes'!$A$1:$A$104,0)-1,1,COUNTIF('Definición técnica de imagenes'!$A$3:$A$102,$G$5),5),5,FALSE),'Definición técnica de imagenes'!$F$16),"")</f>
        <v>320 x 480 px</v>
      </c>
      <c r="H15" s="13" t="str">
        <f t="shared" ca="1" si="5"/>
        <v>CN_11_12_REC130_IMG06a.jpg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800 x 458 px</v>
      </c>
      <c r="J15" s="66"/>
      <c r="K15" s="64" t="s">
        <v>196</v>
      </c>
      <c r="O15" s="2" t="str">
        <f>'Definición técnica de imagenes'!A24</f>
        <v>F6B</v>
      </c>
    </row>
    <row r="16" spans="1:16" s="11" customFormat="1" ht="173.25" customHeight="1" x14ac:dyDescent="0.25">
      <c r="A16" s="12" t="str">
        <f t="shared" si="3"/>
        <v>IMG07</v>
      </c>
      <c r="B16" s="62" t="s">
        <v>193</v>
      </c>
      <c r="C16" s="20" t="str">
        <f t="shared" si="0"/>
        <v>Recurso F6</v>
      </c>
      <c r="D16" s="63" t="s">
        <v>194</v>
      </c>
      <c r="E16" s="63" t="s">
        <v>155</v>
      </c>
      <c r="F16" s="13" t="str">
        <f t="shared" ca="1" si="4"/>
        <v>CN_11_12_REC130_IMG07n.jpg</v>
      </c>
      <c r="G16" s="13" t="str">
        <f ca="1">IF($F16&lt;&gt;"",IF($G$4="Recurso",VLOOKUP($E16,OFFSET('Definición técnica de imagenes'!$A$1,MATCH($G$5,'Definición técnica de imagenes'!$A$1:$A$104,0)-1,1,COUNTIF('Definición técnica de imagenes'!$A$3:$A$102,$G$5),5),5,FALSE),'Definición técnica de imagenes'!$F$16),"")</f>
        <v>320 x 480 px</v>
      </c>
      <c r="H16" s="13" t="str">
        <f t="shared" ca="1" si="5"/>
        <v>CN_11_12_REC130_IMG07a.jpg</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800 x 458 px</v>
      </c>
      <c r="J16" s="67"/>
      <c r="K16" s="64" t="s">
        <v>196</v>
      </c>
      <c r="O16" s="2" t="str">
        <f>'Definición técnica de imagenes'!A25</f>
        <v>F7</v>
      </c>
    </row>
    <row r="17" spans="1:15" s="11" customFormat="1" ht="183" customHeight="1" x14ac:dyDescent="0.25">
      <c r="A17" s="12" t="str">
        <f t="shared" si="3"/>
        <v>IMG08</v>
      </c>
      <c r="B17" s="62" t="s">
        <v>193</v>
      </c>
      <c r="C17" s="20" t="str">
        <f t="shared" si="0"/>
        <v>Recurso F6</v>
      </c>
      <c r="D17" s="63" t="s">
        <v>194</v>
      </c>
      <c r="E17" s="63" t="s">
        <v>155</v>
      </c>
      <c r="F17" s="13" t="str">
        <f t="shared" ca="1" si="4"/>
        <v>CN_11_12_REC130_IMG08n.jpg</v>
      </c>
      <c r="G17" s="13" t="str">
        <f ca="1">IF($F17&lt;&gt;"",IF($G$4="Recurso",VLOOKUP($E17,OFFSET('Definición técnica de imagenes'!$A$1,MATCH($G$5,'Definición técnica de imagenes'!$A$1:$A$104,0)-1,1,COUNTIF('Definición técnica de imagenes'!$A$3:$A$102,$G$5),5),5,FALSE),'Definición técnica de imagenes'!$F$16),"")</f>
        <v>320 x 480 px</v>
      </c>
      <c r="H17" s="13" t="str">
        <f t="shared" ca="1" si="5"/>
        <v>CN_11_12_REC130_IMG08a.jpg</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800 x 458 px</v>
      </c>
      <c r="J17" s="66"/>
      <c r="K17" s="66" t="s">
        <v>197</v>
      </c>
      <c r="O17" s="2" t="str">
        <f>'Definición técnica de imagenes'!A27</f>
        <v>F7B</v>
      </c>
    </row>
    <row r="18" spans="1:15" s="11" customFormat="1" ht="171" customHeight="1" x14ac:dyDescent="0.25">
      <c r="A18" s="12" t="str">
        <f t="shared" si="3"/>
        <v>IMG09</v>
      </c>
      <c r="B18" s="62" t="s">
        <v>201</v>
      </c>
      <c r="C18" s="20" t="str">
        <f t="shared" si="0"/>
        <v>Recurso F6</v>
      </c>
      <c r="D18" s="63" t="s">
        <v>191</v>
      </c>
      <c r="E18" s="63" t="s">
        <v>155</v>
      </c>
      <c r="F18" s="13" t="str">
        <f t="shared" ca="1" si="4"/>
        <v>CN_11_12_REC130_IMG09n.jpg</v>
      </c>
      <c r="G18" s="13" t="str">
        <f ca="1">IF($F18&lt;&gt;"",IF($G$4="Recurso",VLOOKUP($E18,OFFSET('Definición técnica de imagenes'!$A$1,MATCH($G$5,'Definición técnica de imagenes'!$A$1:$A$104,0)-1,1,COUNTIF('Definición técnica de imagenes'!$A$3:$A$102,$G$5),5),5,FALSE),'Definición técnica de imagenes'!$F$16),"")</f>
        <v>320 x 480 px</v>
      </c>
      <c r="H18" s="13" t="str">
        <f t="shared" ca="1" si="5"/>
        <v>CN_11_12_REC130_IMG09a.jpg</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800 x 458 px</v>
      </c>
      <c r="J18" s="66"/>
      <c r="K18" s="66"/>
      <c r="O18" s="2" t="str">
        <f>'Definición técnica de imagenes'!A30</f>
        <v>F8</v>
      </c>
    </row>
    <row r="19" spans="1:15" s="11" customFormat="1" ht="144" customHeight="1" x14ac:dyDescent="0.25">
      <c r="A19" s="12" t="str">
        <f t="shared" ref="A19:A50" si="6">IF(OR(B19&lt;&gt;"",J19&lt;&gt;""),CONCATENATE(LEFT(A18,3),IF(MID(A18,4,2)+1&lt;10,CONCATENATE("0",MID(A18,4,2)+1),MID(A18,4,2)+1)),"")</f>
        <v>IMG10</v>
      </c>
      <c r="B19" s="62" t="s">
        <v>193</v>
      </c>
      <c r="C19" s="20" t="str">
        <f t="shared" si="0"/>
        <v>Recurso F6</v>
      </c>
      <c r="D19" s="63" t="s">
        <v>194</v>
      </c>
      <c r="E19" s="63" t="s">
        <v>155</v>
      </c>
      <c r="F19" s="13" t="str">
        <f t="shared" ca="1" si="4"/>
        <v>CN_11_12_REC130_IMG10n.jpg</v>
      </c>
      <c r="G19" s="13" t="str">
        <f ca="1">IF($F19&lt;&gt;"",IF($G$4="Recurso",VLOOKUP($E19,OFFSET('Definición técnica de imagenes'!$A$1,MATCH($G$5,'Definición técnica de imagenes'!$A$1:$A$104,0)-1,1,COUNTIF('Definición técnica de imagenes'!$A$3:$A$102,$G$5),5),5,FALSE),'Definición técnica de imagenes'!$F$16),"")</f>
        <v>320 x 480 px</v>
      </c>
      <c r="H19" s="13" t="str">
        <f t="shared" ca="1" si="5"/>
        <v>CN_11_12_REC130_IMG10a.jpg</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800 x 458 px</v>
      </c>
      <c r="J19" s="67"/>
      <c r="K19" s="64" t="s">
        <v>196</v>
      </c>
      <c r="O19" s="2" t="str">
        <f>'Definición técnica de imagenes'!A31</f>
        <v>F10</v>
      </c>
    </row>
    <row r="20" spans="1:15" s="11" customFormat="1" ht="174.75" customHeight="1" x14ac:dyDescent="0.25">
      <c r="A20" s="12" t="str">
        <f t="shared" si="6"/>
        <v>IMG11</v>
      </c>
      <c r="B20" s="62" t="s">
        <v>193</v>
      </c>
      <c r="C20" s="20" t="str">
        <f t="shared" si="0"/>
        <v>Recurso F6</v>
      </c>
      <c r="D20" s="63" t="s">
        <v>194</v>
      </c>
      <c r="E20" s="63" t="s">
        <v>155</v>
      </c>
      <c r="F20" s="13" t="str">
        <f t="shared" ca="1" si="4"/>
        <v>CN_11_12_REC130_IMG11n.jpg</v>
      </c>
      <c r="G20" s="13" t="str">
        <f ca="1">IF($F20&lt;&gt;"",IF($G$4="Recurso",VLOOKUP($E20,OFFSET('Definición técnica de imagenes'!$A$1,MATCH($G$5,'Definición técnica de imagenes'!$A$1:$A$104,0)-1,1,COUNTIF('Definición técnica de imagenes'!$A$3:$A$102,$G$5),5),5,FALSE),'Definición técnica de imagenes'!$F$16),"")</f>
        <v>320 x 480 px</v>
      </c>
      <c r="H20" s="13" t="str">
        <f t="shared" ca="1" si="5"/>
        <v>CN_11_12_REC130_IMG11a.jpg</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800 x 458 px</v>
      </c>
      <c r="J20" s="64"/>
      <c r="K20" s="64" t="s">
        <v>196</v>
      </c>
      <c r="O20" s="2" t="str">
        <f>'Definición técnica de imagenes'!A32</f>
        <v>F10B</v>
      </c>
    </row>
    <row r="21" spans="1:15" s="11" customFormat="1" ht="183" customHeight="1" x14ac:dyDescent="0.25">
      <c r="A21" s="12" t="str">
        <f t="shared" si="6"/>
        <v>IMG12</v>
      </c>
      <c r="B21" s="62" t="s">
        <v>193</v>
      </c>
      <c r="C21" s="20" t="str">
        <f t="shared" si="0"/>
        <v>Recurso F6</v>
      </c>
      <c r="D21" s="63" t="s">
        <v>194</v>
      </c>
      <c r="E21" s="63" t="s">
        <v>155</v>
      </c>
      <c r="F21" s="13" t="str">
        <f t="shared" ca="1" si="4"/>
        <v>CN_11_12_REC130_IMG12n.jpg</v>
      </c>
      <c r="G21" s="13" t="str">
        <f ca="1">IF($F21&lt;&gt;"",IF($G$4="Recurso",VLOOKUP($E21,OFFSET('Definición técnica de imagenes'!$A$1,MATCH($G$5,'Definición técnica de imagenes'!$A$1:$A$104,0)-1,1,COUNTIF('Definición técnica de imagenes'!$A$3:$A$102,$G$5),5),5,FALSE),'Definición técnica de imagenes'!$F$16),"")</f>
        <v>320 x 480 px</v>
      </c>
      <c r="H21" s="13" t="str">
        <f t="shared" ca="1" si="5"/>
        <v>CN_11_12_REC130_IMG12a.jpg</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800 x 458 px</v>
      </c>
      <c r="J21" s="66"/>
      <c r="K21" s="66" t="s">
        <v>197</v>
      </c>
      <c r="O21" s="2" t="str">
        <f>'Definición técnica de imagenes'!A33</f>
        <v>F11</v>
      </c>
    </row>
    <row r="22" spans="1:15" s="11" customFormat="1" ht="179.25" customHeight="1" x14ac:dyDescent="0.25">
      <c r="A22" s="12" t="str">
        <f t="shared" si="6"/>
        <v>IMG13</v>
      </c>
      <c r="B22" s="62" t="s">
        <v>198</v>
      </c>
      <c r="C22" s="20" t="str">
        <f t="shared" si="0"/>
        <v>Recurso F6</v>
      </c>
      <c r="D22" s="63" t="s">
        <v>191</v>
      </c>
      <c r="E22" s="63" t="s">
        <v>155</v>
      </c>
      <c r="F22" s="13" t="str">
        <f t="shared" ca="1" si="4"/>
        <v>CN_11_12_REC130_IMG13n.jpg</v>
      </c>
      <c r="G22" s="13" t="str">
        <f ca="1">IF($F22&lt;&gt;"",IF($G$4="Recurso",VLOOKUP($E22,OFFSET('Definición técnica de imagenes'!$A$1,MATCH($G$5,'Definición técnica de imagenes'!$A$1:$A$104,0)-1,1,COUNTIF('Definición técnica de imagenes'!$A$3:$A$102,$G$5),5),5,FALSE),'Definición técnica de imagenes'!$F$16),"")</f>
        <v>320 x 480 px</v>
      </c>
      <c r="H22" s="13" t="str">
        <f t="shared" ca="1" si="5"/>
        <v>CN_11_12_REC130_IMG13a.jpg</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800 x 458 px</v>
      </c>
      <c r="J22" s="63"/>
      <c r="K22" s="68"/>
      <c r="O22" s="2" t="str">
        <f>'Definición técnica de imagenes'!A34</f>
        <v>F12</v>
      </c>
    </row>
    <row r="23" spans="1:15" s="11" customFormat="1" ht="102" customHeight="1" x14ac:dyDescent="0.25">
      <c r="A23" s="12" t="str">
        <f t="shared" si="6"/>
        <v>IMG14</v>
      </c>
      <c r="B23" s="62" t="s">
        <v>193</v>
      </c>
      <c r="C23" s="20" t="str">
        <f t="shared" si="0"/>
        <v>Recurso F6</v>
      </c>
      <c r="D23" s="63" t="s">
        <v>194</v>
      </c>
      <c r="E23" s="63"/>
      <c r="F23" s="13" t="e">
        <f t="shared" ca="1" si="4"/>
        <v>#N/A</v>
      </c>
      <c r="G23" s="13" t="e">
        <f ca="1">IF($F23&lt;&gt;"",IF($G$4="Recurso",VLOOKUP($E23,OFFSET('Definición técnica de imagenes'!$A$1,MATCH($G$5,'Definición técnica de imagenes'!$A$1:$A$104,0)-1,1,COUNTIF('Definición técnica de imagenes'!$A$3:$A$102,$G$5),5),5,FALSE),'Definición técnica de imagenes'!$F$16),"")</f>
        <v>#N/A</v>
      </c>
      <c r="H23" s="13" t="e">
        <f t="shared" ca="1" si="5"/>
        <v>#N/A</v>
      </c>
      <c r="I23" s="13" t="e">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#N/A</v>
      </c>
      <c r="J23" s="64"/>
      <c r="K23" s="64" t="s">
        <v>199</v>
      </c>
      <c r="O23" s="2" t="str">
        <f>'Definición técnica de imagenes'!A35</f>
        <v>F13</v>
      </c>
    </row>
    <row r="24" spans="1:15" s="11" customFormat="1" ht="232.5" customHeight="1" x14ac:dyDescent="0.25">
      <c r="A24" s="12" t="str">
        <f t="shared" si="6"/>
        <v>IMG15</v>
      </c>
      <c r="B24" s="62" t="s">
        <v>193</v>
      </c>
      <c r="C24" s="20" t="str">
        <f t="shared" si="0"/>
        <v>Recurso F6</v>
      </c>
      <c r="D24" s="63" t="s">
        <v>194</v>
      </c>
      <c r="E24" s="63"/>
      <c r="F24" s="13" t="e">
        <f t="shared" ca="1" si="4"/>
        <v>#N/A</v>
      </c>
      <c r="G24" s="13" t="e">
        <f ca="1">IF($F24&lt;&gt;"",IF($G$4="Recurso",VLOOKUP($E24,OFFSET('Definición técnica de imagenes'!$A$1,MATCH($G$5,'Definición técnica de imagenes'!$A$1:$A$104,0)-1,1,COUNTIF('Definición técnica de imagenes'!$A$3:$A$102,$G$5),5),5,FALSE),'Definición técnica de imagenes'!$F$16),"")</f>
        <v>#N/A</v>
      </c>
      <c r="H24" s="13" t="e">
        <f t="shared" ca="1" si="5"/>
        <v>#N/A</v>
      </c>
      <c r="I24" s="13" t="e">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#N/A</v>
      </c>
      <c r="J24" s="63"/>
      <c r="K24" s="64" t="s">
        <v>200</v>
      </c>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69"/>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0"/>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2" t="s">
        <v>38</v>
      </c>
      <c r="B1" s="93"/>
      <c r="C1" s="93"/>
      <c r="D1" s="93"/>
      <c r="E1" s="93"/>
      <c r="F1" s="94"/>
    </row>
    <row r="2" spans="1:11" x14ac:dyDescent="0.25">
      <c r="A2" s="30" t="s">
        <v>42</v>
      </c>
      <c r="B2" s="31"/>
      <c r="C2" s="95" t="s">
        <v>13</v>
      </c>
      <c r="D2" s="96"/>
      <c r="E2" s="97"/>
      <c r="F2" s="32"/>
    </row>
    <row r="3" spans="1:11" ht="63" x14ac:dyDescent="0.25">
      <c r="A3" s="33" t="s">
        <v>43</v>
      </c>
      <c r="B3" s="31"/>
      <c r="C3" s="101" t="s">
        <v>14</v>
      </c>
      <c r="D3" s="102"/>
      <c r="E3" s="103"/>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4" t="str">
        <f>CONCATENATE(H21,"_",I21,"_",J21,"_CO")</f>
        <v>LE_07_04_CO</v>
      </c>
      <c r="E5" s="105"/>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0" t="str">
        <f>CONCATENATE("SolicitudGrafica_",D5,".xls")</f>
        <v>SolicitudGrafica_LE_07_04_CO.xls</v>
      </c>
      <c r="E7" s="90"/>
      <c r="F7" s="91"/>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2" t="s">
        <v>41</v>
      </c>
      <c r="B13" s="93"/>
      <c r="C13" s="93"/>
      <c r="D13" s="93"/>
      <c r="E13" s="93"/>
      <c r="F13" s="94"/>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5" t="s">
        <v>49</v>
      </c>
      <c r="D15" s="96"/>
      <c r="E15" s="96"/>
      <c r="F15" s="97"/>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8" t="str">
        <f>CONCATENATE(H21,"_",I21,"_",J21,"_",K45)</f>
        <v>LE_07_04_REC10</v>
      </c>
      <c r="E17" s="99"/>
      <c r="F17" s="100"/>
      <c r="J17" s="22">
        <v>14</v>
      </c>
      <c r="K17" s="22">
        <v>14</v>
      </c>
    </row>
    <row r="18" spans="1:11" ht="79.5" thickBot="1" x14ac:dyDescent="0.3">
      <c r="A18" s="33" t="s">
        <v>48</v>
      </c>
      <c r="B18" s="31"/>
      <c r="C18" s="59" t="s">
        <v>120</v>
      </c>
      <c r="D18" s="90" t="str">
        <f>CONCATENATE("SolicitudGrafica_",D17,".xls")</f>
        <v>SolicitudGrafica_LE_07_04_REC10.xls</v>
      </c>
      <c r="E18" s="90"/>
      <c r="F18" s="91"/>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7" t="s">
        <v>56</v>
      </c>
      <c r="B1" s="107" t="s">
        <v>149</v>
      </c>
      <c r="C1" s="107" t="s">
        <v>63</v>
      </c>
      <c r="D1" s="107" t="s">
        <v>64</v>
      </c>
      <c r="E1" s="107" t="s">
        <v>5</v>
      </c>
      <c r="F1" s="107" t="s">
        <v>65</v>
      </c>
      <c r="G1" s="107" t="s">
        <v>66</v>
      </c>
      <c r="H1" s="106" t="s">
        <v>68</v>
      </c>
      <c r="I1" s="106"/>
    </row>
    <row r="2" spans="1:10" x14ac:dyDescent="0.25">
      <c r="A2" s="107"/>
      <c r="B2" s="107"/>
      <c r="C2" s="107"/>
      <c r="D2" s="107"/>
      <c r="E2" s="107"/>
      <c r="F2" s="107"/>
      <c r="G2" s="107"/>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2"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6" customFormat="1" ht="14.65" customHeight="1" x14ac:dyDescent="0.25">
      <c r="A15" s="74" t="s">
        <v>96</v>
      </c>
      <c r="B15" s="74"/>
      <c r="C15" s="74" t="s">
        <v>97</v>
      </c>
      <c r="D15" s="75" t="s">
        <v>98</v>
      </c>
      <c r="E15" s="74" t="s">
        <v>93</v>
      </c>
      <c r="F15" s="74" t="s">
        <v>117</v>
      </c>
      <c r="G15" s="74"/>
      <c r="H15" s="75" t="s">
        <v>122</v>
      </c>
      <c r="I15" s="74"/>
      <c r="J15" s="76"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1"/>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1"/>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Lyz Marcela Bernal Gómez</cp:lastModifiedBy>
  <dcterms:created xsi:type="dcterms:W3CDTF">2014-07-01T23:43:25Z</dcterms:created>
  <dcterms:modified xsi:type="dcterms:W3CDTF">2016-03-22T17:28:43Z</dcterms:modified>
</cp:coreProperties>
</file>