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LyzMarcela\Desktop\REC11_09\"/>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0490" windowHeight="77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F19" i="1"/>
  <c r="G19" i="1" s="1"/>
  <c r="H19" i="1"/>
  <c r="F18" i="1"/>
  <c r="G18" i="1" s="1"/>
  <c r="H18" i="1"/>
  <c r="F17" i="1"/>
  <c r="G17" i="1" s="1"/>
  <c r="H17" i="1"/>
  <c r="F16" i="1"/>
  <c r="G16" i="1" s="1"/>
  <c r="H16" i="1"/>
  <c r="H15" i="1"/>
  <c r="H14" i="1"/>
  <c r="H13" i="1"/>
  <c r="H12" i="1"/>
  <c r="H11"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A11" i="1" s="1"/>
  <c r="A12" i="1" s="1"/>
  <c r="F12" i="1" s="1"/>
  <c r="G12" i="1" s="1"/>
  <c r="M8" i="1"/>
  <c r="M7" i="1"/>
  <c r="M6" i="1"/>
  <c r="M5" i="1"/>
  <c r="F5" i="1"/>
  <c r="M4" i="1"/>
  <c r="M3" i="1"/>
  <c r="M2" i="1"/>
  <c r="M1" i="1"/>
  <c r="E9" i="1" s="1"/>
  <c r="F11" i="1" l="1"/>
  <c r="G11" i="1" s="1"/>
  <c r="H10" i="1"/>
  <c r="A13" i="1"/>
  <c r="F13" i="1" s="1"/>
  <c r="G13" i="1" s="1"/>
  <c r="F10" i="1"/>
  <c r="G10" i="1" s="1"/>
  <c r="A14" i="1" l="1"/>
  <c r="F14" i="1" s="1"/>
  <c r="G14" i="1" s="1"/>
  <c r="A15" i="1" l="1"/>
  <c r="F15" i="1" s="1"/>
  <c r="G15" i="1" s="1"/>
  <c r="A16" i="1" l="1"/>
  <c r="A17" i="1" l="1"/>
  <c r="A18" i="1" l="1"/>
  <c r="A19" i="1" l="1"/>
  <c r="A20" i="1" l="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<sst xmlns="http://schemas.openxmlformats.org/spreadsheetml/2006/main" count="384" uniqueCount="193">
  <si>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</si>
  <si>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</si>
  <si>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</si>
  <si>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</si>
  <si>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</si>
  <si>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</si>
  <si>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</si>
  <si>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</si>
  <si>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</si>
  <si>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</si>
  <si>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</si>
  <si>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</si>
  <si>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</si>
  <si>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</si>
  <si>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</si>
  <si>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</si>
  <si>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</si>
  <si>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</si>
  <si>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</si>
  <si>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</si>
  <si>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</si>
  <si>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</si>
  <si>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</si>
  <si>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</si>
  <si>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</si>
  <si>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</si>
  <si>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</si>
  <si>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</si>
  <si>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</si>
  <si>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</si>
  <si>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</si>
  <si>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</si>
  <si>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</si>
  <si>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</si>
  <si>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</si>
  <si>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</si>
  <si>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</si>
  <si>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</si>
  <si>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</si>
  <si>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</si>
  <si>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</si>
  <si>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</si>
  <si>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</si>
  <si>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</si>
  <si>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</si>
  <si>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</si>
  <si>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</si>
  <si>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</si>
  <si>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</si>
  <si>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</si>
  <si>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</si>
  <si>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</si>
  <si>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</si>
  <si>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</si>
  <si>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</si>
  <si>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</si>
  <si>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</si>
  <si>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</si>
  <si>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</si>
  <si>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</si>
  <si>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</si>
  <si>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</si>
  <si>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</si>
  <si>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</si>
  <si>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</si>
  <si>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</si>
  <si>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</si>
  <si>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</si>
  <si>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</si>
  <si>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</si>
  <si>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</si>
  <si>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</si>
  <si>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</si>
  <si>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</si>
  <si>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</si>
  <si>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</si>
  <si>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</si>
  <si>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</si>
  <si>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</si>
  <si>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</si>
  <si>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</si>
  <si>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</si>
  <si>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</si>
  <si>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</si>
  <si>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</si>
  <si>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</si>
  <si>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</si>
  <si>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</si>
  <si>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</si>
  <si>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</si>
  <si>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</si>
  <si>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</si>
  <si>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</si>
  <si>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</si>
  <si>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</si>
  <si>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</si>
  <si>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</si>
  <si>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</si>
  <si>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</si>
  <si>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</si>
  <si>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</si>
  <si>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</si>
  <si>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</si>
  <si>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</si>
  <si>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</si>
  <si>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</si>
  <si>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</si>
  <si>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</si>
  <si>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</si>
  <si>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</si>
  <si>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</si>
  <si>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</si>
  <si>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</si>
  <si>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</si>
  <si>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</si>
  <si>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</si>
  <si>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</si>
  <si>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</si>
  <si>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</si>
  <si>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</si>
  <si>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</si>
  <si>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</si>
  <si>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</si>
  <si>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</si>
  <si>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</si>
  <si>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</si>
  <si>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</si>
  <si>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</si>
  <si>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</si>
  <si>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</si>
  <si>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</si>
  <si>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</si>
  <si>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</si>
  <si>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</si>
  <si>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</si>
  <si>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</si>
  <si>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</si>
  <si>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</si>
  <si>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</si>
  <si>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</si>
  <si>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</si>
  <si>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</si>
  <si>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</si>
  <si>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</si>
  <si>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</si>
  <si>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</si>
  <si>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</si>
  <si>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</si>
  <si>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</si>
  <si>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</si>
  <si>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</si>
  <si>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</si>
  <si>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</si>
  <si>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</si>
  <si>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</si>
  <si>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</si>
  <si>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</si>
  <si>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</si>
  <si>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</si>
  <si>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</si>
  <si>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</si>
  <si>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</si>
  <si>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</si>
  <si>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</si>
  <si>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</si>
  <si>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</si>
  <si>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</si>
  <si>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</si>
  <si>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</si>
  <si>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</si>
  <si>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</si>
  <si>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</si>
  <si>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</si>
  <si>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</si>
  <si>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</si>
  <si>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</si>
  <si>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</si>
  <si>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</si>
  <si>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</si>
  <si>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</si>
  <si>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</si>
  <si>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</si>
  <si>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</si>
  <si>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</si>
  <si>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</si>
  <si>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</si>
  <si>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</si>
  <si>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Las disoluciones iónicas</t>
  </si>
  <si>
    <t>Lyz Marcela Bernal Gómez</t>
  </si>
  <si>
    <t>CN_11_09_REC120</t>
  </si>
  <si>
    <t>Fotografía</t>
  </si>
  <si>
    <t>La fotografía se encuentra en GitHub 11_09 REC90. Ajustar tamaño según motor</t>
  </si>
  <si>
    <t xml:space="preserve">Ver descripción y observaciones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</si>
</sst>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jpeg"/><Relationship Id="rId6" Type="http://schemas.openxmlformats.org/officeDocument/2006/relationships/image" Target="../media/image6.jpeg"/><Relationship Id="rId5" Type="http://schemas.openxmlformats.org/officeDocument/2006/relationships/image" Target="../media/image5.jpeg"/><Relationship Id="rId4"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twoCellAnchor editAs="oneCell">
    <xdr:from>
      <xdr:col>9</xdr:col>
      <xdr:colOff>190501</xdr:colOff>
      <xdr:row>9</xdr:row>
      <xdr:rowOff>71438</xdr:rowOff>
    </xdr:from>
    <xdr:to>
      <xdr:col>9</xdr:col>
      <xdr:colOff>2333625</xdr:colOff>
      <xdr:row>9</xdr:row>
      <xdr:rowOff>1404938</xdr:rowOff>
    </xdr:to>
    <xdr:pic>
      <xdr:nvPicPr>
        <xdr:cNvPr id="2" name="Imagen 1" descr="http://thumb1.shutterstock.com/display_pic_with_logo/250930/250580998/stock-photo-students-in-chemistry-lab-doing-reactions-studio-shoot-250580998.jpg"/>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906501" y="2190751"/>
          <a:ext cx="2143124" cy="1333500"/>
        </a:xfrm>
        <a:prstGeom prst="rect">
          <a:avLst/>
        </a:prstGeom>
        <a:noFill/>
        <a:ln>
          <a:noFill/>
        </a:ln>
      </xdr:spPr>
    </xdr:pic>
    <xdr:clientData/>
  </xdr:twoCellAnchor>
  <xdr:twoCellAnchor editAs="oneCell">
    <xdr:from>
      <xdr:col>9</xdr:col>
      <xdr:colOff>373063</xdr:colOff>
      <xdr:row>10</xdr:row>
      <xdr:rowOff>55563</xdr:rowOff>
    </xdr:from>
    <xdr:to>
      <xdr:col>9</xdr:col>
      <xdr:colOff>2065694</xdr:colOff>
      <xdr:row>10</xdr:row>
      <xdr:rowOff>1440645</xdr:rowOff>
    </xdr:to>
    <xdr:pic>
      <xdr:nvPicPr>
        <xdr:cNvPr id="3" name="Imagen 2" descr="http://thumb1.shutterstock.com/display_pic_with_logo/304216/125739554/stock-photo-chemical-scientific-laboratory-stuff-microscope-test-tube-flask-pipette-125739554.jpg"/>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4089063" y="3706813"/>
          <a:ext cx="1692631" cy="1385082"/>
        </a:xfrm>
        <a:prstGeom prst="rect">
          <a:avLst/>
        </a:prstGeom>
        <a:noFill/>
        <a:ln>
          <a:noFill/>
        </a:ln>
      </xdr:spPr>
    </xdr:pic>
    <xdr:clientData/>
  </xdr:twoCellAnchor>
  <xdr:twoCellAnchor editAs="oneCell">
    <xdr:from>
      <xdr:col>9</xdr:col>
      <xdr:colOff>268432</xdr:colOff>
      <xdr:row>11</xdr:row>
      <xdr:rowOff>285750</xdr:rowOff>
    </xdr:from>
    <xdr:to>
      <xdr:col>9</xdr:col>
      <xdr:colOff>2008909</xdr:colOff>
      <xdr:row>11</xdr:row>
      <xdr:rowOff>1699780</xdr:rowOff>
    </xdr:to>
    <xdr:pic>
      <xdr:nvPicPr>
        <xdr:cNvPr id="4" name="Imagen 3" descr="http://thumb7.shutterstock.com/display_pic_with_logo/1009478/214195075/stock-photo-chopped-red-cabbage-on-wooden-cutting-board-214195075.jpg"/>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3975773" y="5498523"/>
          <a:ext cx="1740477" cy="1414030"/>
        </a:xfrm>
        <a:prstGeom prst="rect">
          <a:avLst/>
        </a:prstGeom>
        <a:noFill/>
        <a:ln>
          <a:noFill/>
        </a:ln>
      </xdr:spPr>
    </xdr:pic>
    <xdr:clientData/>
  </xdr:twoCellAnchor>
  <xdr:twoCellAnchor editAs="oneCell">
    <xdr:from>
      <xdr:col>9</xdr:col>
      <xdr:colOff>316537</xdr:colOff>
      <xdr:row>12</xdr:row>
      <xdr:rowOff>0</xdr:rowOff>
    </xdr:from>
    <xdr:to>
      <xdr:col>9</xdr:col>
      <xdr:colOff>2401039</xdr:colOff>
      <xdr:row>12</xdr:row>
      <xdr:rowOff>1500842</xdr:rowOff>
    </xdr:to>
    <xdr:pic>
      <xdr:nvPicPr>
        <xdr:cNvPr id="5" name="Picture 2" descr="red rose petals on white background - stock photo"/>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4023878" y="6979227"/>
          <a:ext cx="2084502" cy="150084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311727</xdr:colOff>
      <xdr:row>13</xdr:row>
      <xdr:rowOff>173181</xdr:rowOff>
    </xdr:from>
    <xdr:to>
      <xdr:col>9</xdr:col>
      <xdr:colOff>2201141</xdr:colOff>
      <xdr:row>13</xdr:row>
      <xdr:rowOff>1676458</xdr:rowOff>
    </xdr:to>
    <xdr:pic>
      <xdr:nvPicPr>
        <xdr:cNvPr id="6" name="Imagen 5" descr="http://thumb1.shutterstock.com/display_pic_with_logo/519289/519289,1309346733,4/stock-photo-cute-little-girl-playing-with-chemistry-using-different-indicators-lakmus-and-btb-to-produce-80122426.jpg"/>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4019068" y="8685067"/>
          <a:ext cx="1889414" cy="1503277"/>
        </a:xfrm>
        <a:prstGeom prst="rect">
          <a:avLst/>
        </a:prstGeom>
        <a:noFill/>
        <a:ln>
          <a:noFill/>
        </a:ln>
      </xdr:spPr>
    </xdr:pic>
    <xdr:clientData/>
  </xdr:twoCellAnchor>
  <xdr:twoCellAnchor editAs="oneCell">
    <xdr:from>
      <xdr:col>9</xdr:col>
      <xdr:colOff>470296</xdr:colOff>
      <xdr:row>14</xdr:row>
      <xdr:rowOff>311727</xdr:rowOff>
    </xdr:from>
    <xdr:to>
      <xdr:col>9</xdr:col>
      <xdr:colOff>2199408</xdr:colOff>
      <xdr:row>14</xdr:row>
      <xdr:rowOff>1541318</xdr:rowOff>
    </xdr:to>
    <xdr:pic>
      <xdr:nvPicPr>
        <xdr:cNvPr id="7" name="Picture 2" descr="http://thumb1.shutterstock.com/display_pic_with_logo/250930/272007140/stock-photo-chemist-woman-holding-a-test-tube-in-a-lab-studio-shoot-272007140.jpg"/>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4177637" y="10702636"/>
          <a:ext cx="1729112" cy="122959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110" zoomScaleNormal="110" zoomScalePageLayoutView="140" workbookViewId="0">
      <pane ySplit="9" topLeftCell="A10" activePane="bottomLeft" state="frozen"/>
      <selection pane="bottomLeft" activeCell="K15" sqref="K15"/>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F13B</v>
      </c>
    </row>
    <row r="2" spans="1:16" ht="15.75" x14ac:dyDescent="0.25">
      <c r="A2" s="1"/>
      <c r="B2" s="3" t="s">
        <v>121</v>
      </c>
      <c r="C2" s="85" t="s">
        <v>22</v>
      </c>
      <c r="D2" s="86"/>
      <c r="F2" s="78" t="s">
        <v>0</v>
      </c>
      <c r="G2" s="79"/>
      <c r="H2" s="58"/>
      <c r="I2" s="58"/>
      <c r="J2" s="14"/>
      <c r="L2" s="2" t="s">
        <v>153</v>
      </c>
      <c r="M2" s="2" t="str">
        <f ca="1">IF($N2&lt;COUNTIF('Definición técnica de imagenes'!$A$3:$A$102,$G$5),OFFSET('Definición técnica de imagenes'!$A$1,MATCH($G$5,'Definición técnica de imagenes'!$A$1:$A$104,0)-1+$N2,1,1,1),"")</f>
        <v>Contenido (imagen con texto)</v>
      </c>
      <c r="N2" s="2">
        <v>0</v>
      </c>
      <c r="O2" s="2" t="str">
        <f>'Definición técnica de imagenes'!A3</f>
        <v>M3A</v>
      </c>
    </row>
    <row r="3" spans="1:16" ht="15.75" x14ac:dyDescent="0.25">
      <c r="A3" s="1"/>
      <c r="B3" s="4" t="s">
        <v>8</v>
      </c>
      <c r="C3" s="87">
        <v>11</v>
      </c>
      <c r="D3" s="88"/>
      <c r="F3" s="80"/>
      <c r="G3" s="81"/>
      <c r="H3" s="58"/>
      <c r="I3" s="38"/>
      <c r="J3" s="14"/>
      <c r="L3" s="2" t="s">
        <v>154</v>
      </c>
      <c r="M3" s="2" t="str">
        <f ca="1">IF($N3&lt;COUNTIF('Definición técnica de imagenes'!$A$3:$A$102,$G$5),OFFSET('Definición técnica de imagenes'!$A$1,MATCH($G$5,'Definición técnica de imagenes'!$A$1:$A$104,0)-1+$N3,1,1,1),"")</f>
        <v>Contenido (imagen sola)</v>
      </c>
      <c r="N3" s="2">
        <v>1</v>
      </c>
      <c r="O3" s="2" t="str">
        <f>'Definición técnica de imagenes'!A4</f>
        <v>M5A</v>
      </c>
    </row>
    <row r="4" spans="1:16" ht="16.5" x14ac:dyDescent="0.3">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188</v>
      </c>
      <c r="D5" s="90"/>
      <c r="E5" s="5"/>
      <c r="F5" s="37" t="str">
        <f>IF(G4="Recurso","Motor del recurso","")</f>
        <v>Motor del recurso</v>
      </c>
      <c r="G5" s="61" t="s">
        <v>143</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F13B</v>
      </c>
      <c r="F9" s="57" t="s">
        <v>61</v>
      </c>
      <c r="G9" s="57" t="s">
        <v>59</v>
      </c>
      <c r="H9" s="57" t="s">
        <v>60</v>
      </c>
      <c r="I9" s="57" t="s">
        <v>114</v>
      </c>
      <c r="J9" s="18" t="s">
        <v>6</v>
      </c>
      <c r="K9" s="19" t="s">
        <v>7</v>
      </c>
      <c r="O9" s="2" t="str">
        <f>'Definición técnica de imagenes'!A11</f>
        <v>M10B</v>
      </c>
    </row>
    <row r="10" spans="1:16" s="11" customFormat="1" ht="120.75" customHeight="1" x14ac:dyDescent="0.25">
      <c r="A10" s="12" t="str">
        <f>IF(OR(B10&lt;&gt;"",J10&lt;&gt;""),"IMG01","")</f>
        <v>IMG01</v>
      </c>
      <c r="B10" s="62" t="s">
        <v>192</v>
      </c>
      <c r="C10" s="20" t="str">
        <f t="shared" ref="C10:C41" si="0">IF(OR(B10&lt;&gt;"",J10&lt;&gt;""),IF($G$4="Recurso",CONCATENATE($G$4," ",$G$5),$G$4),"")</f>
        <v>Recurso F13B</v>
      </c>
      <c r="D10" s="63" t="s">
        <v>190</v>
      </c>
      <c r="E10" s="63" t="s">
        <v>168</v>
      </c>
      <c r="F10" s="13" t="str">
        <f t="shared" ref="F10" ca="1" si="1">IF(OR(B10&lt;&gt;"",J10&lt;&gt;""),CONCATENATE($C$7,"_",$A10,IF($G$4="Cuaderno de Estudio","_small",CONCATENATE(IF(I10="","","n"),IF(LEFT($G$5,1)="F",".jpg",".png")))),"")</f>
        <v>CN_11_09_REC120_IMG01.jpg</v>
      </c>
      <c r="G10" s="13" t="str">
        <f ca="1">IF($F10&lt;&gt;"",IF($G$4="Recurso",VLOOKUP($E10,OFFSET('Definición técnica de imagenes'!$A$1,MATCH($G$5,'Definición técnica de imagenes'!$A$1:$A$104,0)-1,1,COUNTIF('Definición técnica de imagenes'!$A$3:$A$102,$G$5),5),5,FALSE),'Definición técnica de imagenes'!$F$16),"")</f>
        <v>270 x 375 px</v>
      </c>
      <c r="H10" s="13" t="str">
        <f t="shared" ref="H10" ca="1" si="2">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63"/>
      <c r="K10" s="64" t="s">
        <v>191</v>
      </c>
      <c r="O10" s="2" t="str">
        <f>'Definición técnica de imagenes'!A12</f>
        <v>M12D</v>
      </c>
    </row>
    <row r="11" spans="1:16" s="11" customFormat="1" ht="123" customHeight="1" x14ac:dyDescent="0.25">
      <c r="A11" s="12" t="str">
        <f t="shared" ref="A11:A18" si="3">IF(OR(B11&lt;&gt;"",J11&lt;&gt;""),CONCATENATE(LEFT(A10,3),IF(MID(A10,4,2)+1&lt;10,CONCATENATE("0",MID(A10,4,2)+1))),"")</f>
        <v>IMG02</v>
      </c>
      <c r="B11" s="62" t="s">
        <v>192</v>
      </c>
      <c r="C11" s="20" t="str">
        <f t="shared" si="0"/>
        <v>Recurso F13B</v>
      </c>
      <c r="D11" s="63" t="s">
        <v>190</v>
      </c>
      <c r="E11" s="63" t="s">
        <v>168</v>
      </c>
      <c r="F11" s="13" t="str">
        <f t="shared" ref="F11:F74" ca="1" si="4">IF(OR(B11&lt;&gt;"",J11&lt;&gt;""),CONCATENATE($C$7,"_",$A11,IF($G$4="Cuaderno de Estudio","_small",CONCATENATE(IF(I11="","","n"),IF(LEFT($G$5,1)="F",".jpg",".png")))),"")</f>
        <v>CN_11_09_REC120_IMG02.jpg</v>
      </c>
      <c r="G11" s="13" t="str">
        <f ca="1">IF($F11&lt;&gt;"",IF($G$4="Recurso",VLOOKUP($E11,OFFSET('Definición técnica de imagenes'!$A$1,MATCH($G$5,'Definición técnica de imagenes'!$A$1:$A$104,0)-1,1,COUNTIF('Definición técnica de imagenes'!$A$3:$A$102,$G$5),5),5,FALSE),'Definición técnica de imagenes'!$F$16),"")</f>
        <v>270 x 375 px</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c r="K11" s="64" t="s">
        <v>191</v>
      </c>
      <c r="O11" s="2" t="str">
        <f>'Definición técnica de imagenes'!A13</f>
        <v>M101</v>
      </c>
    </row>
    <row r="12" spans="1:16" s="11" customFormat="1" ht="138.75" customHeight="1" x14ac:dyDescent="0.25">
      <c r="A12" s="12" t="str">
        <f t="shared" si="3"/>
        <v>IMG03</v>
      </c>
      <c r="B12" s="62" t="s">
        <v>192</v>
      </c>
      <c r="C12" s="20" t="str">
        <f t="shared" si="0"/>
        <v>Recurso F13B</v>
      </c>
      <c r="D12" s="63" t="s">
        <v>190</v>
      </c>
      <c r="E12" s="63" t="s">
        <v>168</v>
      </c>
      <c r="F12" s="13" t="str">
        <f t="shared" ca="1" si="4"/>
        <v>CN_11_09_REC120_IMG03.jpg</v>
      </c>
      <c r="G12" s="13" t="str">
        <f ca="1">IF($F12&lt;&gt;"",IF($G$4="Recurso",VLOOKUP($E12,OFFSET('Definición técnica de imagenes'!$A$1,MATCH($G$5,'Definición técnica de imagenes'!$A$1:$A$104,0)-1,1,COUNTIF('Definición técnica de imagenes'!$A$3:$A$102,$G$5),5),5,FALSE),'Definición técnica de imagenes'!$F$16),"")</f>
        <v>270 x 375 px</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c r="K12" s="64" t="s">
        <v>191</v>
      </c>
      <c r="O12" s="2" t="str">
        <f>'Definición técnica de imagenes'!A18</f>
        <v>Diaporama F1</v>
      </c>
    </row>
    <row r="13" spans="1:16" s="11" customFormat="1" ht="120.75" customHeight="1" x14ac:dyDescent="0.25">
      <c r="A13" s="12" t="str">
        <f t="shared" si="3"/>
        <v>IMG04</v>
      </c>
      <c r="B13" s="62">
        <v>123209911</v>
      </c>
      <c r="C13" s="20" t="str">
        <f t="shared" si="0"/>
        <v>Recurso F13B</v>
      </c>
      <c r="D13" s="63" t="s">
        <v>190</v>
      </c>
      <c r="E13" s="63" t="s">
        <v>168</v>
      </c>
      <c r="F13" s="13" t="str">
        <f t="shared" ca="1" si="4"/>
        <v>CN_11_09_REC120_IMG04.jpg</v>
      </c>
      <c r="G13" s="13" t="str">
        <f ca="1">IF($F13&lt;&gt;"",IF($G$4="Recurso",VLOOKUP($E13,OFFSET('Definición técnica de imagenes'!$A$1,MATCH($G$5,'Definición técnica de imagenes'!$A$1:$A$104,0)-1,1,COUNTIF('Definición técnica de imagenes'!$A$3:$A$102,$G$5),5),5,FALSE),'Definición técnica de imagenes'!$F$16),"")</f>
        <v>270 x 375 px</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c r="K13" s="64"/>
      <c r="O13" s="2" t="str">
        <f>'Definición técnica de imagenes'!A19</f>
        <v>F4</v>
      </c>
    </row>
    <row r="14" spans="1:16" s="11" customFormat="1" ht="147.75" customHeight="1" x14ac:dyDescent="0.25">
      <c r="A14" s="12" t="str">
        <f t="shared" si="3"/>
        <v>IMG05</v>
      </c>
      <c r="B14" s="62" t="s">
        <v>192</v>
      </c>
      <c r="C14" s="20" t="str">
        <f t="shared" si="0"/>
        <v>Recurso F13B</v>
      </c>
      <c r="D14" s="63" t="s">
        <v>190</v>
      </c>
      <c r="E14" s="63" t="s">
        <v>168</v>
      </c>
      <c r="F14" s="13" t="str">
        <f t="shared" ca="1" si="4"/>
        <v>CN_11_09_REC120_IMG05.jpg</v>
      </c>
      <c r="G14" s="13" t="str">
        <f ca="1">IF($F14&lt;&gt;"",IF($G$4="Recurso",VLOOKUP($E14,OFFSET('Definición técnica de imagenes'!$A$1,MATCH($G$5,'Definición técnica de imagenes'!$A$1:$A$104,0)-1,1,COUNTIF('Definición técnica de imagenes'!$A$3:$A$102,$G$5),5),5,FALSE),'Definición técnica de imagenes'!$F$16),"")</f>
        <v>270 x 375 px</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t="s">
        <v>191</v>
      </c>
      <c r="O14" s="2" t="str">
        <f>'Definición técnica de imagenes'!A22</f>
        <v>F6</v>
      </c>
    </row>
    <row r="15" spans="1:16" s="11" customFormat="1" ht="149.25" customHeight="1" x14ac:dyDescent="0.25">
      <c r="A15" s="12" t="str">
        <f t="shared" si="3"/>
        <v>IMG06</v>
      </c>
      <c r="B15" s="62">
        <v>272007140</v>
      </c>
      <c r="C15" s="20" t="str">
        <f t="shared" si="0"/>
        <v>Recurso F13B</v>
      </c>
      <c r="D15" s="63" t="s">
        <v>190</v>
      </c>
      <c r="E15" s="63" t="s">
        <v>168</v>
      </c>
      <c r="F15" s="13" t="str">
        <f t="shared" ca="1" si="4"/>
        <v>CN_11_09_REC120_IMG06.jpg</v>
      </c>
      <c r="G15" s="13" t="str">
        <f ca="1">IF($F15&lt;&gt;"",IF($G$4="Recurso",VLOOKUP($E15,OFFSET('Definición técnica de imagenes'!$A$1,MATCH($G$5,'Definición técnica de imagenes'!$A$1:$A$104,0)-1,1,COUNTIF('Definición técnica de imagenes'!$A$3:$A$102,$G$5),5),5,FALSE),'Definición técnica de imagenes'!$F$16),"")</f>
        <v>270 x 375 px</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ht="14.25"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Lyz Marcela Bernal Gómez</cp:lastModifiedBy>
  <dcterms:created xsi:type="dcterms:W3CDTF">2014-07-01T23:43:25Z</dcterms:created>
  <dcterms:modified xsi:type="dcterms:W3CDTF">2016-02-17T21:01:25Z</dcterms:modified>
</cp:coreProperties>
</file>