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CN_07_13_CO_REC2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1" i="1"/>
  <c r="A12" i="1"/>
  <c r="A13" i="1"/>
  <c r="A14" i="1"/>
  <c r="A15" i="1"/>
  <c r="A16" i="1"/>
  <c r="A17" i="1"/>
  <c r="A18" i="1"/>
  <c r="A19" i="1"/>
  <c r="A20" i="1"/>
  <c r="A21" i="1"/>
  <c r="F21" i="1"/>
  <c r="G21" i="1"/>
  <c r="H21" i="1"/>
  <c r="F20" i="1"/>
  <c r="G20" i="1"/>
  <c r="H20" i="1"/>
  <c r="F19" i="1"/>
  <c r="G19" i="1"/>
  <c r="H19" i="1"/>
  <c r="F18" i="1"/>
  <c r="G18" i="1"/>
  <c r="H18" i="1"/>
  <c r="F17" i="1"/>
  <c r="G17" i="1"/>
  <c r="H17" i="1"/>
  <c r="A10"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<sst xmlns="http://schemas.openxmlformats.org/spreadsheetml/2006/main" count="400" uniqueCount="194">
  <si>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</si>
  <si>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</si>
  <si>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</si>
  <si>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</si>
  <si>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</si>
  <si>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</si>
  <si>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</si>
  <si>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</si>
  <si>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</si>
  <si>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</si>
  <si>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</si>
  <si>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</si>
  <si>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</si>
  <si>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</si>
  <si>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</si>
  <si>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</si>
  <si>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</si>
  <si>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</si>
  <si>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</si>
  <si>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</si>
  <si>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</si>
  <si>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</si>
  <si>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</si>
  <si>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</si>
  <si>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</si>
  <si>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</si>
  <si>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</si>
  <si>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</si>
  <si>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</si>
  <si>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</si>
  <si>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</si>
  <si>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</si>
  <si>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</si>
  <si>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</si>
  <si>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</si>
  <si>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</si>
  <si>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</si>
  <si>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</si>
  <si>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</si>
  <si>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</si>
  <si>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</si>
  <si>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</si>
  <si>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</si>
  <si>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</si>
  <si>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</si>
  <si>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</si>
  <si>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</si>
  <si>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</si>
  <si>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</si>
  <si>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</si>
  <si>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</si>
  <si>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</si>
  <si>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</si>
  <si>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</si>
  <si>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</si>
  <si>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</si>
  <si>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</si>
  <si>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</si>
  <si>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</si>
  <si>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</si>
  <si>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</si>
  <si>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</si>
  <si>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</si>
  <si>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</si>
  <si>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</si>
  <si>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</si>
  <si>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</si>
  <si>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</si>
  <si>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</si>
  <si>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</si>
  <si>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</si>
  <si>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</si>
  <si>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</si>
  <si>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</si>
  <si>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</si>
  <si>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</si>
  <si>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</si>
  <si>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</si>
  <si>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</si>
  <si>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</si>
  <si>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</si>
  <si>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</si>
  <si>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</si>
  <si>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</si>
  <si>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</si>
  <si>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</si>
  <si>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</si>
  <si>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</si>
  <si>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</si>
  <si>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</si>
  <si>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</si>
  <si>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</si>
  <si>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</si>
  <si>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</si>
  <si>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</si>
  <si>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</si>
  <si>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</si>
  <si>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</si>
  <si>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</si>
  <si>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</si>
  <si>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</si>
  <si>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</si>
  <si>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</si>
  <si>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</si>
  <si>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</si>
  <si>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</si>
  <si>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</si>
  <si>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</si>
  <si>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</si>
  <si>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</si>
  <si>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</si>
  <si>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</si>
  <si>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</si>
  <si>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</si>
  <si>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</si>
  <si>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</si>
  <si>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</si>
  <si>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</si>
  <si>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</si>
  <si>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</si>
  <si>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</si>
  <si>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</si>
  <si>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</si>
  <si>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</si>
  <si>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</si>
  <si>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</si>
  <si>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</si>
  <si>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</si>
  <si>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</si>
  <si>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</si>
  <si>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</si>
  <si>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</si>
  <si>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</si>
  <si>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</si>
  <si>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</si>
  <si>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</si>
  <si>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</si>
  <si>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</si>
  <si>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</si>
  <si>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</si>
  <si>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</si>
  <si>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</si>
  <si>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</si>
  <si>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</si>
  <si>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</si>
  <si>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</si>
  <si>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</si>
  <si>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</si>
  <si>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</si>
  <si>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</si>
  <si>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</si>
  <si>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</si>
  <si>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</si>
  <si>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</si>
  <si>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</si>
  <si>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</si>
  <si>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</si>
  <si>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</si>
  <si>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</si>
  <si>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</si>
  <si>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</si>
  <si>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</si>
  <si>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</si>
  <si>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</si>
  <si>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</si>
  <si>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</si>
  <si>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</si>
  <si>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</si>
  <si>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</si>
  <si>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</si>
  <si>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</si>
  <si>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</si>
  <si>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</si>
  <si>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</si>
  <si>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</si>
  <si>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</si>
  <si>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</si>
  <si>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</si>
  <si>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</si>
  <si>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</si>
  <si>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</si>
  <si>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</si>
  <si>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</si>
  <si>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</si>
  <si>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</si>
  <si>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</si>
  <si>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Ciencia y tecnología al servicio de la Medicina</t>
  </si>
  <si>
    <t>Germán Cuervo</t>
  </si>
  <si>
    <t>Fotografía</t>
  </si>
  <si>
    <t>CN_07_13_CO_REC220</t>
  </si>
  <si>
    <t xml:space="preserve">http://indipacklogistica.com/project/vinipel/#prettyPhoto[this_page]/0/ </t>
  </si>
  <si>
    <t>Ilustración</t>
  </si>
  <si>
    <t>Ilustraciónes que hay que dimensionar, imagina las proporciones de un fonendoscopio</t>
  </si>
  <si>
    <t xml:space="preserve">Disponibles en la lista que anexo al correo en el que va esta solicitud, la marco como ilustraciones   CN_07_13_CO_REC220.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</si>
</sst>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4" zoomScale="71" zoomScaleNormal="71" zoomScalePageLayoutView="140" workbookViewId="0">
      <selection activeCell="B12" sqref="B12"/>
    </sheetView>
  </sheetViews>
  <sheetFormatPr baseColWidth="10" defaultColWidth="10.875" defaultRowHeight="13.5" x14ac:dyDescent="0.25"/>
  <cols>
    <col min="1" max="1" width="14.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0" t="s">
        <v>22</v>
      </c>
      <c r="D2" s="81"/>
      <c r="F2" s="73" t="s">
        <v>0</v>
      </c>
      <c r="G2" s="74"/>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2">
        <v>7</v>
      </c>
      <c r="D3" s="83"/>
      <c r="F3" s="75">
        <v>42193</v>
      </c>
      <c r="G3" s="76"/>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2" t="s">
        <v>186</v>
      </c>
      <c r="D4" s="83"/>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4" t="s">
        <v>187</v>
      </c>
      <c r="D5" s="85"/>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30.7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7" t="s">
        <v>62</v>
      </c>
      <c r="G8" s="78"/>
      <c r="H8" s="78"/>
      <c r="I8" s="79"/>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32.25" customHeight="1" x14ac:dyDescent="0.25">
      <c r="A10" s="12" t="str">
        <f>IF(OR(B10&lt;&gt;"",J10&lt;&gt;""),"IMG01","")</f>
        <v>IMG01</v>
      </c>
      <c r="B10" s="62">
        <v>158137736</v>
      </c>
      <c r="C10" s="20" t="str">
        <f t="shared" ref="C10:C41" si="0">IF(OR(B10&lt;&gt;"",J10&lt;&gt;""),IF($G$4="Recurso",CONCATENATE($G$4," ",$G$5),$G$4),"")</f>
        <v>Recurso F13B</v>
      </c>
      <c r="D10" s="63" t="s">
        <v>188</v>
      </c>
      <c r="E10" s="63" t="s">
        <v>171</v>
      </c>
      <c r="F10" s="13" t="str">
        <f t="shared" ref="F10" ca="1" si="1">IF(OR(B10&lt;&gt;"",J10&lt;&gt;""),CONCATENATE($C$7,"_",$A10,IF($G$4="Cuaderno de Estudio","_small",CONCATENATE(IF(I10="","","n"),IF(LEFT($G$5,1)="F",".jpg",".png")))),"")</f>
        <v>CN_07_13_CO_REC220_IMG01.jpg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2"/>
      <c r="K10" s="64"/>
    </row>
    <row r="11" spans="1:16" s="11" customFormat="1" ht="31.5" customHeight="1" x14ac:dyDescent="0.25">
      <c r="A11" s="12" t="str">
        <f t="shared" ref="A11:A18" si="3">IF(OR(B11&lt;&gt;"",J11&lt;&gt;""),CONCATENATE(LEFT(A10,3),IF(MID(A10,4,2)+1&lt;10,CONCATENATE("0",MID(A10,4,2)+1))),"")</f>
        <v>IMG02</v>
      </c>
      <c r="B11" s="62">
        <v>163336079</v>
      </c>
      <c r="C11" s="20" t="str">
        <f t="shared" si="0"/>
        <v>Recurso F13B</v>
      </c>
      <c r="D11" s="63" t="s">
        <v>188</v>
      </c>
      <c r="E11" s="63" t="s">
        <v>171</v>
      </c>
      <c r="F11" s="13" t="str">
        <f t="shared" ref="F11:F74" ca="1" si="4">IF(OR(B11&lt;&gt;"",J11&lt;&gt;""),CONCATENATE($C$7,"_",$A11,IF($G$4="Cuaderno de Estudio","_small",CONCATENATE(IF(I11="","","n"),IF(LEFT($G$5,1)="F",".jpg",".png")))),"")</f>
        <v>CN_07_13_CO_REC220_IMG02.jpg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2"/>
      <c r="K11" s="65"/>
    </row>
    <row r="12" spans="1:16" s="11" customFormat="1" ht="27" customHeight="1" x14ac:dyDescent="0.25">
      <c r="A12" s="12" t="str">
        <f t="shared" si="3"/>
        <v>IMG03</v>
      </c>
      <c r="B12" s="62">
        <v>163336079</v>
      </c>
      <c r="C12" s="20" t="str">
        <f t="shared" si="0"/>
        <v>Recurso F13B</v>
      </c>
      <c r="D12" s="63" t="s">
        <v>188</v>
      </c>
      <c r="E12" s="63" t="s">
        <v>171</v>
      </c>
      <c r="F12" s="13" t="str">
        <f t="shared" ca="1" si="4"/>
        <v>CN_07_13_CO_REC220_IMG03.jpg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2"/>
      <c r="K12" s="64"/>
    </row>
    <row r="13" spans="1:16" s="11" customFormat="1" ht="26.25" customHeight="1" x14ac:dyDescent="0.25">
      <c r="A13" s="12" t="str">
        <f t="shared" si="3"/>
        <v>IMG04</v>
      </c>
      <c r="B13" s="62" t="s">
        <v>190</v>
      </c>
      <c r="C13" s="20" t="str">
        <f t="shared" si="0"/>
        <v>Recurso F13B</v>
      </c>
      <c r="D13" s="63" t="s">
        <v>188</v>
      </c>
      <c r="E13" s="63" t="s">
        <v>171</v>
      </c>
      <c r="F13" s="13" t="str">
        <f t="shared" ca="1" si="4"/>
        <v>CN_07_13_CO_REC220_IMG04.jpg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2"/>
      <c r="K13" s="64"/>
    </row>
    <row r="14" spans="1:16" s="11" customFormat="1" ht="23.25" customHeight="1" x14ac:dyDescent="0.25">
      <c r="A14" s="12" t="str">
        <f t="shared" si="3"/>
        <v>IMG05</v>
      </c>
      <c r="B14" s="62">
        <v>212655112</v>
      </c>
      <c r="C14" s="20" t="str">
        <f t="shared" si="0"/>
        <v>Recurso F13B</v>
      </c>
      <c r="D14" s="63" t="s">
        <v>188</v>
      </c>
      <c r="E14" s="63" t="s">
        <v>171</v>
      </c>
      <c r="F14" s="13" t="str">
        <f t="shared" ca="1" si="4"/>
        <v>CN_07_13_CO_REC220_IMG05.jpg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2"/>
      <c r="K14" s="64"/>
    </row>
    <row r="15" spans="1:16" s="11" customFormat="1" ht="18.75" customHeight="1" x14ac:dyDescent="0.25">
      <c r="A15" s="12" t="str">
        <f t="shared" si="3"/>
        <v>IMG06</v>
      </c>
      <c r="B15" s="62">
        <v>230542672</v>
      </c>
      <c r="C15" s="20" t="str">
        <f t="shared" si="0"/>
        <v>Recurso F13B</v>
      </c>
      <c r="D15" s="63" t="s">
        <v>188</v>
      </c>
      <c r="E15" s="63" t="s">
        <v>171</v>
      </c>
      <c r="F15" s="13" t="str">
        <f t="shared" ca="1" si="4"/>
        <v>CN_07_13_CO_REC220_IMG06.jpg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2"/>
      <c r="K15" s="66"/>
    </row>
    <row r="16" spans="1:16" s="11" customFormat="1" ht="23.25" customHeight="1" x14ac:dyDescent="0.25">
      <c r="A16" s="12" t="str">
        <f t="shared" si="3"/>
        <v>IMG07</v>
      </c>
      <c r="B16" s="62" t="s">
        <v>191</v>
      </c>
      <c r="C16" s="20" t="str">
        <f t="shared" si="0"/>
        <v>Recurso F13B</v>
      </c>
      <c r="D16" s="63" t="s">
        <v>191</v>
      </c>
      <c r="E16" s="63" t="s">
        <v>171</v>
      </c>
      <c r="F16" s="13" t="str">
        <f t="shared" ca="1" si="4"/>
        <v>CN_07_13_CO_REC220_IMG07.jpg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2" t="s">
        <v>192</v>
      </c>
      <c r="K16" s="62" t="s">
        <v>193</v>
      </c>
    </row>
    <row r="17" spans="1:11" s="11" customFormat="1" ht="22.5" customHeight="1" x14ac:dyDescent="0.25">
      <c r="A17" s="12" t="str">
        <f t="shared" si="3"/>
        <v>IMG08</v>
      </c>
      <c r="B17" s="62" t="s">
        <v>191</v>
      </c>
      <c r="C17" s="20" t="str">
        <f t="shared" si="0"/>
        <v>Recurso F13B</v>
      </c>
      <c r="D17" s="63" t="s">
        <v>191</v>
      </c>
      <c r="E17" s="63" t="s">
        <v>171</v>
      </c>
      <c r="F17" s="13" t="str">
        <f t="shared" ca="1" si="4"/>
        <v>CN_07_13_CO_REC220_IMG08.jpg</v>
      </c>
      <c r="G17" s="13" t="str">
        <f ca="1">IF($F17&lt;&gt;"",IF($G$4="Recurso",VLOOKUP($E17,OFFSET('Definición técnica de imagenes'!$A$1,MATCH($G$5,'Definición técnica de imagenes'!$A$1:$A$104,0)-1,1,COUNTIF('Definición técnica de imagenes'!$A$3:$A$102,$G$5),5),5,FALSE),'Definición técnica de imagenes'!$F$16),"")</f>
        <v>850 x 400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2" t="s">
        <v>192</v>
      </c>
      <c r="K17" s="62" t="s">
        <v>193</v>
      </c>
    </row>
    <row r="18" spans="1:11" s="11" customFormat="1" ht="18" customHeight="1" x14ac:dyDescent="0.25">
      <c r="A18" s="12" t="str">
        <f t="shared" si="3"/>
        <v>IMG09</v>
      </c>
      <c r="B18" s="62" t="s">
        <v>191</v>
      </c>
      <c r="C18" s="20" t="str">
        <f t="shared" si="0"/>
        <v>Recurso F13B</v>
      </c>
      <c r="D18" s="63" t="s">
        <v>191</v>
      </c>
      <c r="E18" s="63" t="s">
        <v>171</v>
      </c>
      <c r="F18" s="13" t="str">
        <f t="shared" ca="1" si="4"/>
        <v>CN_07_13_CO_REC220_IMG09.jpg</v>
      </c>
      <c r="G18" s="13" t="str">
        <f ca="1">IF($F18&lt;&gt;"",IF($G$4="Recurso",VLOOKUP($E18,OFFSET('Definición técnica de imagenes'!$A$1,MATCH($G$5,'Definición técnica de imagenes'!$A$1:$A$104,0)-1,1,COUNTIF('Definición técnica de imagenes'!$A$3:$A$102,$G$5),5),5,FALSE),'Definición técnica de imagenes'!$F$16),"")</f>
        <v>850 x 400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2" t="s">
        <v>192</v>
      </c>
      <c r="K18" s="62" t="s">
        <v>193</v>
      </c>
    </row>
    <row r="19" spans="1:11" s="11" customFormat="1" ht="21" customHeight="1" x14ac:dyDescent="0.25">
      <c r="A19" s="12" t="str">
        <f t="shared" ref="A19:A50" si="6">IF(OR(B19&lt;&gt;"",J19&lt;&gt;""),CONCATENATE(LEFT(A18,3),IF(MID(A18,4,2)+1&lt;10,CONCATENATE("0",MID(A18,4,2)+1),MID(A18,4,2)+1)),"")</f>
        <v>IMG10</v>
      </c>
      <c r="B19" s="62" t="s">
        <v>191</v>
      </c>
      <c r="C19" s="20" t="str">
        <f t="shared" si="0"/>
        <v>Recurso F13B</v>
      </c>
      <c r="D19" s="63" t="s">
        <v>191</v>
      </c>
      <c r="E19" s="63" t="s">
        <v>171</v>
      </c>
      <c r="F19" s="13" t="str">
        <f t="shared" ca="1" si="4"/>
        <v>CN_07_13_CO_REC220_IMG10.jpg</v>
      </c>
      <c r="G19" s="13" t="str">
        <f ca="1">IF($F19&lt;&gt;"",IF($G$4="Recurso",VLOOKUP($E19,OFFSET('Definición técnica de imagenes'!$A$1,MATCH($G$5,'Definición técnica de imagenes'!$A$1:$A$104,0)-1,1,COUNTIF('Definición técnica de imagenes'!$A$3:$A$102,$G$5),5),5,FALSE),'Definición técnica de imagenes'!$F$16),"")</f>
        <v>850 x 400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2" t="s">
        <v>192</v>
      </c>
      <c r="K19" s="62" t="s">
        <v>193</v>
      </c>
    </row>
    <row r="20" spans="1:11" s="11" customFormat="1" ht="23.25" customHeight="1" x14ac:dyDescent="0.25">
      <c r="A20" s="12" t="str">
        <f t="shared" si="6"/>
        <v>IMG11</v>
      </c>
      <c r="B20" s="62" t="s">
        <v>191</v>
      </c>
      <c r="C20" s="20" t="str">
        <f t="shared" si="0"/>
        <v>Recurso F13B</v>
      </c>
      <c r="D20" s="63" t="s">
        <v>191</v>
      </c>
      <c r="E20" s="63" t="s">
        <v>171</v>
      </c>
      <c r="F20" s="13" t="str">
        <f t="shared" ca="1" si="4"/>
        <v>CN_07_13_CO_REC220_IMG11.jpg</v>
      </c>
      <c r="G20" s="13" t="str">
        <f ca="1">IF($F20&lt;&gt;"",IF($G$4="Recurso",VLOOKUP($E20,OFFSET('Definición técnica de imagenes'!$A$1,MATCH($G$5,'Definición técnica de imagenes'!$A$1:$A$104,0)-1,1,COUNTIF('Definición técnica de imagenes'!$A$3:$A$102,$G$5),5),5,FALSE),'Definición técnica de imagenes'!$F$16),"")</f>
        <v>850 x 400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2" t="s">
        <v>192</v>
      </c>
      <c r="K20" s="62" t="s">
        <v>193</v>
      </c>
    </row>
    <row r="21" spans="1:11" s="11" customFormat="1" ht="17.25" customHeight="1" x14ac:dyDescent="0.25">
      <c r="A21" s="12" t="str">
        <f t="shared" si="6"/>
        <v>IMG12</v>
      </c>
      <c r="B21" s="62" t="s">
        <v>191</v>
      </c>
      <c r="C21" s="20" t="str">
        <f t="shared" si="0"/>
        <v>Recurso F13B</v>
      </c>
      <c r="D21" s="63" t="s">
        <v>191</v>
      </c>
      <c r="E21" s="63" t="s">
        <v>171</v>
      </c>
      <c r="F21" s="13" t="str">
        <f t="shared" ca="1" si="4"/>
        <v>CN_07_13_CO_REC220_IMG12.jpg</v>
      </c>
      <c r="G21" s="13" t="str">
        <f ca="1">IF($F21&lt;&gt;"",IF($G$4="Recurso",VLOOKUP($E21,OFFSET('Definición técnica de imagenes'!$A$1,MATCH($G$5,'Definición técnica de imagenes'!$A$1:$A$104,0)-1,1,COUNTIF('Definición técnica de imagenes'!$A$3:$A$102,$G$5),5),5,FALSE),'Definición técnica de imagenes'!$F$16),"")</f>
        <v>850 x 400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2" t="s">
        <v>192</v>
      </c>
      <c r="K21" s="62" t="s">
        <v>193</v>
      </c>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8" t="s">
        <v>38</v>
      </c>
      <c r="B1" s="89"/>
      <c r="C1" s="89"/>
      <c r="D1" s="89"/>
      <c r="E1" s="89"/>
      <c r="F1" s="90"/>
    </row>
    <row r="2" spans="1:11" x14ac:dyDescent="0.25">
      <c r="A2" s="30" t="s">
        <v>42</v>
      </c>
      <c r="B2" s="31"/>
      <c r="C2" s="91" t="s">
        <v>13</v>
      </c>
      <c r="D2" s="92"/>
      <c r="E2" s="93"/>
      <c r="F2" s="32"/>
    </row>
    <row r="3" spans="1:11" ht="63" x14ac:dyDescent="0.25">
      <c r="A3" s="33" t="s">
        <v>43</v>
      </c>
      <c r="B3" s="31"/>
      <c r="C3" s="97" t="s">
        <v>14</v>
      </c>
      <c r="D3" s="98"/>
      <c r="E3" s="99"/>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0" t="str">
        <f>CONCATENATE(H21,"_",I21,"_",J21,"_CO")</f>
        <v>LE_07_04_CO</v>
      </c>
      <c r="E5" s="101"/>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6" t="str">
        <f>CONCATENATE("SolicitudGrafica_",D5,".xls")</f>
        <v>SolicitudGrafica_LE_07_04_CO.xls</v>
      </c>
      <c r="E7" s="86"/>
      <c r="F7" s="87"/>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8" t="s">
        <v>41</v>
      </c>
      <c r="B13" s="89"/>
      <c r="C13" s="89"/>
      <c r="D13" s="89"/>
      <c r="E13" s="89"/>
      <c r="F13" s="90"/>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1" t="s">
        <v>49</v>
      </c>
      <c r="D15" s="92"/>
      <c r="E15" s="92"/>
      <c r="F15" s="93"/>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4" t="str">
        <f>CONCATENATE(H21,"_",I21,"_",J21,"_",K45)</f>
        <v>LE_07_04_REC10</v>
      </c>
      <c r="E17" s="95"/>
      <c r="F17" s="96"/>
      <c r="J17" s="22">
        <v>14</v>
      </c>
      <c r="K17" s="22">
        <v>14</v>
      </c>
    </row>
    <row r="18" spans="1:11" ht="79.5" thickBot="1" x14ac:dyDescent="0.3">
      <c r="A18" s="33" t="s">
        <v>48</v>
      </c>
      <c r="B18" s="31"/>
      <c r="C18" s="59" t="s">
        <v>120</v>
      </c>
      <c r="D18" s="86" t="str">
        <f>CONCATENATE("SolicitudGrafica_",D17,".xls")</f>
        <v>SolicitudGrafica_LE_07_04_REC10.xls</v>
      </c>
      <c r="E18" s="86"/>
      <c r="F18" s="87"/>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3" t="s">
        <v>56</v>
      </c>
      <c r="B1" s="103" t="s">
        <v>151</v>
      </c>
      <c r="C1" s="103" t="s">
        <v>63</v>
      </c>
      <c r="D1" s="103" t="s">
        <v>64</v>
      </c>
      <c r="E1" s="103" t="s">
        <v>5</v>
      </c>
      <c r="F1" s="103" t="s">
        <v>65</v>
      </c>
      <c r="G1" s="103" t="s">
        <v>66</v>
      </c>
      <c r="H1" s="102" t="s">
        <v>68</v>
      </c>
      <c r="I1" s="102"/>
    </row>
    <row r="2" spans="1:10" x14ac:dyDescent="0.25">
      <c r="A2" s="103"/>
      <c r="B2" s="103"/>
      <c r="C2" s="103"/>
      <c r="D2" s="103"/>
      <c r="E2" s="103"/>
      <c r="F2" s="103"/>
      <c r="G2" s="103"/>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1"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0"/>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2015-07-12T04:27:51Z</dcterms:modified>
</cp:coreProperties>
</file>