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German\Desktop\Nueva carpeta\"/>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920"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F25" i="1"/>
  <c r="G25" i="1" s="1"/>
  <c r="H25" i="1"/>
  <c r="F24" i="1"/>
  <c r="G24" i="1" s="1"/>
  <c r="H24" i="1"/>
  <c r="F23" i="1"/>
  <c r="G23" i="1" s="1"/>
  <c r="H23" i="1"/>
  <c r="F22" i="1"/>
  <c r="G22" i="1" s="1"/>
  <c r="H22" i="1"/>
  <c r="F21" i="1"/>
  <c r="G21" i="1" s="1"/>
  <c r="H21" i="1"/>
  <c r="F20" i="1"/>
  <c r="G20" i="1" s="1"/>
  <c r="H20" i="1"/>
  <c r="F19" i="1"/>
  <c r="G19" i="1" s="1"/>
  <c r="H19" i="1"/>
  <c r="F18" i="1"/>
  <c r="G18" i="1" s="1"/>
  <c r="H18" i="1"/>
  <c r="F17" i="1"/>
  <c r="G17" i="1" s="1"/>
  <c r="H17" i="1"/>
  <c r="F16" i="1"/>
  <c r="G16" i="1" s="1"/>
  <c r="H16" i="1"/>
  <c r="F15" i="1"/>
  <c r="G15" i="1" s="1"/>
  <c r="H15" i="1"/>
  <c r="F14" i="1"/>
  <c r="G14" i="1" s="1"/>
  <c r="H14" i="1"/>
  <c r="H13" i="1"/>
  <c r="F12" i="1"/>
  <c r="G12" i="1" s="1"/>
  <c r="H12"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A11" i="1"/>
  <c r="A12" i="1" s="1"/>
  <c r="I10" i="1"/>
  <c r="C10" i="1"/>
  <c r="A10" i="1"/>
  <c r="M8" i="1"/>
  <c r="M7" i="1"/>
  <c r="M6" i="1"/>
  <c r="M5" i="1"/>
  <c r="F5" i="1"/>
  <c r="M4" i="1"/>
  <c r="M3" i="1"/>
  <c r="M2" i="1"/>
  <c r="M1" i="1"/>
  <c r="E9" i="1" s="1"/>
  <c r="F11" i="1" l="1"/>
  <c r="G11" i="1" s="1"/>
  <c r="H10" i="1"/>
  <c r="A13" i="1"/>
  <c r="F13" i="1" s="1"/>
  <c r="G13" i="1" s="1"/>
  <c r="F10" i="1"/>
  <c r="G10" i="1" s="1"/>
  <c r="A14" i="1" l="1"/>
  <c r="A15" i="1" l="1"/>
  <c r="A16" i="1" l="1"/>
  <c r="A17" i="1" l="1"/>
  <c r="A18" i="1" l="1"/>
  <c r="A19" i="1" l="1"/>
  <c r="A20" i="1" l="1"/>
  <c r="A21" i="1" l="1"/>
  <c r="A22" i="1" l="1"/>
  <c r="A23" i="1" l="1"/>
  <c r="A24" i="1" l="1"/>
  <c r="A25" i="1" l="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<sst xmlns="http://schemas.openxmlformats.org/spreadsheetml/2006/main" count="372" uniqueCount="191">
  <si>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</si>
  <si>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</si>
  <si>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</si>
  <si>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</si>
  <si>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</si>
  <si>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</si>
  <si>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</si>
  <si>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</si>
  <si>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</si>
  <si>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</si>
  <si>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</si>
  <si>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</si>
  <si>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</si>
  <si>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</si>
  <si>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</si>
  <si>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</si>
  <si>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</si>
  <si>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</si>
  <si>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</si>
  <si>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</si>
  <si>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</si>
  <si>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</si>
  <si>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</si>
  <si>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</si>
  <si>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</si>
  <si>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</si>
  <si>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</si>
  <si>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</si>
  <si>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</si>
  <si>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</si>
  <si>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</si>
  <si>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</si>
  <si>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</si>
  <si>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</si>
  <si>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</si>
  <si>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</si>
  <si>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</si>
  <si>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</si>
  <si>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</si>
  <si>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</si>
  <si>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</si>
  <si>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</si>
  <si>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</si>
  <si>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</si>
  <si>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</si>
  <si>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</si>
  <si>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</si>
  <si>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</si>
  <si>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</si>
  <si>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</si>
  <si>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</si>
  <si>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</si>
  <si>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</si>
  <si>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</si>
  <si>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</si>
  <si>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</si>
  <si>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</si>
  <si>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</si>
  <si>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</si>
  <si>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</si>
  <si>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</si>
  <si>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</si>
  <si>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</si>
  <si>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</si>
  <si>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</si>
  <si>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</si>
  <si>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</si>
  <si>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</si>
  <si>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</si>
  <si>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</si>
  <si>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</si>
  <si>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</si>
  <si>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</si>
  <si>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</si>
  <si>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</si>
  <si>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</si>
  <si>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</si>
  <si>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</si>
  <si>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</si>
  <si>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</si>
  <si>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</si>
  <si>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</si>
  <si>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</si>
  <si>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</si>
  <si>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</si>
  <si>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</si>
  <si>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</si>
  <si>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</si>
  <si>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</si>
  <si>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</si>
  <si>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</si>
  <si>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</si>
  <si>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</si>
  <si>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</si>
  <si>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</si>
  <si>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</si>
  <si>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</si>
  <si>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</si>
  <si>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</si>
  <si>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</si>
  <si>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</si>
  <si>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</si>
  <si>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</si>
  <si>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</si>
  <si>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</si>
  <si>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</si>
  <si>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</si>
  <si>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</si>
  <si>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</si>
  <si>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</si>
  <si>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</si>
  <si>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</si>
  <si>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</si>
  <si>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</si>
  <si>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</si>
  <si>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</si>
  <si>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</si>
  <si>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</si>
  <si>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</si>
  <si>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</si>
  <si>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</si>
  <si>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</si>
  <si>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</si>
  <si>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</si>
  <si>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</si>
  <si>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</si>
  <si>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</si>
  <si>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</si>
  <si>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</si>
  <si>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</si>
  <si>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</si>
  <si>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</si>
  <si>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</si>
  <si>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</si>
  <si>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</si>
  <si>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</si>
  <si>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</si>
  <si>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</si>
  <si>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</si>
  <si>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</si>
  <si>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</si>
  <si>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</si>
  <si>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</si>
  <si>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</si>
  <si>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</si>
  <si>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</si>
  <si>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</si>
  <si>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</si>
  <si>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</si>
  <si>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</si>
  <si>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</si>
  <si>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</si>
  <si>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</si>
  <si>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</si>
  <si>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</si>
  <si>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</si>
  <si>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</si>
  <si>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</si>
  <si>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</si>
  <si>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</si>
  <si>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</si>
  <si>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</si>
  <si>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</si>
  <si>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</si>
  <si>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</si>
  <si>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</si>
  <si>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</si>
  <si>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</si>
  <si>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</si>
  <si>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</si>
  <si>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</si>
  <si>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</si>
  <si>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</si>
  <si>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</si>
  <si>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</si>
  <si>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</si>
  <si>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</si>
  <si>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</si>
  <si>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</si>
  <si>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</si>
  <si>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</si>
  <si>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</si>
  <si>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</si>
  <si>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</si>
  <si>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</si>
  <si>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</si>
  <si>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</si>
  <si>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Ciencia y tecnología al servivcio de la medicina</t>
  </si>
  <si>
    <t>Germán Cuervo</t>
  </si>
  <si>
    <t>Fotografía</t>
  </si>
  <si>
    <t>CN_07_13_CO_REC120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</si>
</sst>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5"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
      <sz val="11"/>
      <color rgb="FF00000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12">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24" fillId="0" borderId="0" xfId="0" applyFont="1" applyAlignment="1">
      <alignment vertical="center"/>
    </xf>
    <xf numFmtId="0" fontId="24" fillId="0" borderId="0" xfId="0" applyFont="1" applyAlignment="1">
      <alignment horizontal="left" vertical="center" indent="4"/>
    </xf>
    <xf numFmtId="0" fontId="1" fillId="0" borderId="0" xfId="0" applyFont="1" applyAlignment="1">
      <alignment horizontal="left" vertical="center" indent="4"/>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1.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zoomScale="120" zoomScaleNormal="120" zoomScalePageLayoutView="140" workbookViewId="0">
      <pane ySplit="9" topLeftCell="A10" activePane="bottomLeft" state="frozen"/>
      <selection pane="bottomLeft" activeCell="C7" sqref="C7"/>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M101</v>
      </c>
    </row>
    <row r="2" spans="1:16" ht="15.75" x14ac:dyDescent="0.25">
      <c r="A2" s="1"/>
      <c r="B2" s="3" t="s">
        <v>121</v>
      </c>
      <c r="C2" s="88" t="s">
        <v>22</v>
      </c>
      <c r="D2" s="89"/>
      <c r="F2" s="81" t="s">
        <v>0</v>
      </c>
      <c r="G2" s="82"/>
      <c r="H2" s="58"/>
      <c r="I2" s="58"/>
      <c r="J2" s="14"/>
      <c r="L2" s="2" t="s">
        <v>153</v>
      </c>
      <c r="M2" s="2" t="str">
        <f ca="1">IF($N2&lt;COUNTIF('Definición técnica de imagenes'!$A$3:$A$102,$G$5),OFFSET('Definición técnica de imagenes'!$A$1,MATCH($G$5,'Definición técnica de imagenes'!$A$1:$A$104,0)-1+$N2,1,1,1),"")</f>
        <v>Contenido</v>
      </c>
      <c r="N2" s="2">
        <v>0</v>
      </c>
      <c r="O2" s="2" t="str">
        <f>'Definición técnica de imagenes'!A3</f>
        <v>M3A</v>
      </c>
    </row>
    <row r="3" spans="1:16" ht="15.75" x14ac:dyDescent="0.25">
      <c r="A3" s="1"/>
      <c r="B3" s="4" t="s">
        <v>8</v>
      </c>
      <c r="C3" s="90">
        <v>7</v>
      </c>
      <c r="D3" s="91"/>
      <c r="F3" s="83">
        <v>42214</v>
      </c>
      <c r="G3" s="84"/>
      <c r="H3" s="58"/>
      <c r="I3" s="38"/>
      <c r="J3" s="14"/>
      <c r="L3" s="2" t="s">
        <v>154</v>
      </c>
      <c r="M3" s="2" t="str">
        <f ca="1">IF($N3&lt;COUNTIF('Definición técnica de imagenes'!$A$3:$A$102,$G$5),OFFSET('Definición técnica de imagenes'!$A$1,MATCH($G$5,'Definición técnica de imagenes'!$A$1:$A$104,0)-1+$N3,1,1,1),"")</f>
        <v/>
      </c>
      <c r="N3" s="2">
        <v>1</v>
      </c>
      <c r="O3" s="2" t="str">
        <f>'Definición técnica de imagenes'!A4</f>
        <v>M5A</v>
      </c>
    </row>
    <row r="4" spans="1:16" ht="16.5" x14ac:dyDescent="0.3">
      <c r="A4" s="1"/>
      <c r="B4" s="4" t="s">
        <v>54</v>
      </c>
      <c r="C4" s="90" t="s">
        <v>187</v>
      </c>
      <c r="D4" s="91"/>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92" t="s">
        <v>188</v>
      </c>
      <c r="D5" s="93"/>
      <c r="E5" s="5"/>
      <c r="F5" s="37" t="str">
        <f>IF(G4="Recurso","Motor del recurso","")</f>
        <v>Motor del recurso</v>
      </c>
      <c r="G5" s="61" t="s">
        <v>91</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190</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5" t="s">
        <v>62</v>
      </c>
      <c r="G8" s="86"/>
      <c r="H8" s="86"/>
      <c r="I8" s="87"/>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M101</v>
      </c>
      <c r="F9" s="57" t="s">
        <v>61</v>
      </c>
      <c r="G9" s="57" t="s">
        <v>59</v>
      </c>
      <c r="H9" s="57" t="s">
        <v>60</v>
      </c>
      <c r="I9" s="57" t="s">
        <v>114</v>
      </c>
      <c r="J9" s="18" t="s">
        <v>6</v>
      </c>
      <c r="K9" s="19" t="s">
        <v>7</v>
      </c>
      <c r="O9" s="2" t="str">
        <f>'Definición técnica de imagenes'!A11</f>
        <v>M10B</v>
      </c>
    </row>
    <row r="10" spans="1:16" s="11" customFormat="1" ht="15" x14ac:dyDescent="0.25">
      <c r="A10" s="12" t="str">
        <f>IF(OR(B10&lt;&gt;"",J10&lt;&gt;""),"IMG01","")</f>
        <v>IMG01</v>
      </c>
      <c r="B10" s="78">
        <v>58006600</v>
      </c>
      <c r="C10" s="20" t="str">
        <f t="shared" ref="C10:C41" si="0">IF(OR(B10&lt;&gt;"",J10&lt;&gt;""),IF($G$4="Recurso",CONCATENATE($G$4," ",$G$5),$G$4),"")</f>
        <v>Recurso M101</v>
      </c>
      <c r="D10" s="63" t="s">
        <v>189</v>
      </c>
      <c r="E10" s="63" t="s">
        <v>155</v>
      </c>
      <c r="F10" s="13" t="str">
        <f t="shared" ref="F10" ca="1" si="1">IF(OR(B10&lt;&gt;"",J10&lt;&gt;""),CONCATENATE($C$7,"_",$A10,IF($G$4="Cuaderno de Estudio","_small",CONCATENATE(IF(I10="","","n"),IF(LEFT($G$5,1)="F",".jpg",".png")))),"")</f>
        <v>CN_07_13_CO_REC120_IMG01n.png</v>
      </c>
      <c r="G10" s="13" t="str">
        <f ca="1">IF($F10&lt;&gt;"",IF($G$4="Recurso",VLOOKUP($E10,OFFSET('Definición técnica de imagenes'!$A$1,MATCH($G$5,'Definición técnica de imagenes'!$A$1:$A$104,0)-1,1,COUNTIF('Definición técnica de imagenes'!$A$3:$A$102,$G$5),5),5,FALSE),'Definición técnica de imagenes'!$F$16),"")</f>
        <v>286 x 286 px</v>
      </c>
      <c r="H10" s="13" t="str">
        <f t="shared" ref="H10" ca="1" si="2">IF(AND(I10&lt;&gt;"",I10&lt;&gt;0),IF(OR(B10&lt;&gt;"",J10&lt;&gt;""),CONCATENATE($C$7,"_",$A10,IF($G$4="Cuaderno de Estudio","_zoom",CONCATENATE("a",IF(LEFT($G$5,1)="F",".jpg",".png")))),""),"")</f>
        <v>CN_07_13_CO_REC120_IMG01a.png</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500 x 500 px</v>
      </c>
      <c r="J10" s="63"/>
      <c r="K10" s="64"/>
      <c r="O10" s="2" t="str">
        <f>'Definición técnica de imagenes'!A12</f>
        <v>M12D</v>
      </c>
    </row>
    <row r="11" spans="1:16" s="11" customFormat="1" ht="13.9" customHeight="1" x14ac:dyDescent="0.25">
      <c r="A11" s="12" t="str">
        <f t="shared" ref="A11:A18" si="3">IF(OR(B11&lt;&gt;"",J11&lt;&gt;""),CONCATENATE(LEFT(A10,3),IF(MID(A10,4,2)+1&lt;10,CONCATENATE("0",MID(A10,4,2)+1))),"")</f>
        <v>IMG02</v>
      </c>
      <c r="B11" s="78">
        <v>64722355</v>
      </c>
      <c r="C11" s="20" t="str">
        <f t="shared" si="0"/>
        <v>Recurso M101</v>
      </c>
      <c r="D11" s="63" t="s">
        <v>189</v>
      </c>
      <c r="E11" s="63" t="s">
        <v>155</v>
      </c>
      <c r="F11" s="13" t="str">
        <f t="shared" ref="F11:F74" ca="1" si="4">IF(OR(B11&lt;&gt;"",J11&lt;&gt;""),CONCATENATE($C$7,"_",$A11,IF($G$4="Cuaderno de Estudio","_small",CONCATENATE(IF(I11="","","n"),IF(LEFT($G$5,1)="F",".jpg",".png")))),"")</f>
        <v>CN_07_13_CO_REC120_IMG02n.png</v>
      </c>
      <c r="G11" s="13" t="str">
        <f ca="1">IF($F11&lt;&gt;"",IF($G$4="Recurso",VLOOKUP($E11,OFFSET('Definición técnica de imagenes'!$A$1,MATCH($G$5,'Definición técnica de imagenes'!$A$1:$A$104,0)-1,1,COUNTIF('Definición técnica de imagenes'!$A$3:$A$102,$G$5),5),5,FALSE),'Definición técnica de imagenes'!$F$16),"")</f>
        <v>286 x 286 px</v>
      </c>
      <c r="H11" s="13" t="str">
        <f t="shared" ref="H11:H74" ca="1" si="5">IF(AND(I11&lt;&gt;"",I11&lt;&gt;0),IF(OR(B11&lt;&gt;"",J11&lt;&gt;""),CONCATENATE($C$7,"_",$A11,IF($G$4="Cuaderno de Estudio","_zoom",CONCATENATE("a",IF(LEFT($G$5,1)="F",".jpg",".png")))),""),"")</f>
        <v>CN_07_13_CO_REC120_IMG02a.png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500 x 500 px</v>
      </c>
      <c r="J11" s="64"/>
      <c r="K11" s="65"/>
      <c r="O11" s="2" t="str">
        <f>'Definición técnica de imagenes'!A13</f>
        <v>M101</v>
      </c>
    </row>
    <row r="12" spans="1:16" s="11" customFormat="1" ht="15" x14ac:dyDescent="0.25">
      <c r="A12" s="12" t="str">
        <f t="shared" si="3"/>
        <v>IMG03</v>
      </c>
      <c r="B12" s="79">
        <v>204696667</v>
      </c>
      <c r="C12" s="20" t="str">
        <f t="shared" si="0"/>
        <v>Recurso M101</v>
      </c>
      <c r="D12" s="63" t="s">
        <v>189</v>
      </c>
      <c r="E12" s="63" t="s">
        <v>155</v>
      </c>
      <c r="F12" s="13" t="str">
        <f t="shared" ca="1" si="4"/>
        <v>CN_07_13_CO_REC120_IMG03n.png</v>
      </c>
      <c r="G12" s="13" t="str">
        <f ca="1">IF($F12&lt;&gt;"",IF($G$4="Recurso",VLOOKUP($E12,OFFSET('Definición técnica de imagenes'!$A$1,MATCH($G$5,'Definición técnica de imagenes'!$A$1:$A$104,0)-1,1,COUNTIF('Definición técnica de imagenes'!$A$3:$A$102,$G$5),5),5,FALSE),'Definición técnica de imagenes'!$F$16),"")</f>
        <v>286 x 286 px</v>
      </c>
      <c r="H12" s="13" t="str">
        <f t="shared" ca="1" si="5"/>
        <v>CN_07_13_CO_REC120_IMG03a.png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500 x 500 px</v>
      </c>
      <c r="J12" s="64"/>
      <c r="K12" s="64"/>
      <c r="O12" s="2" t="str">
        <f>'Definición técnica de imagenes'!A18</f>
        <v>Diaporama F1</v>
      </c>
    </row>
    <row r="13" spans="1:16" s="11" customFormat="1" ht="15" x14ac:dyDescent="0.25">
      <c r="A13" s="12" t="str">
        <f t="shared" si="3"/>
        <v>IMG04</v>
      </c>
      <c r="B13" s="80">
        <v>138638984</v>
      </c>
      <c r="C13" s="20" t="str">
        <f t="shared" si="0"/>
        <v>Recurso M101</v>
      </c>
      <c r="D13" s="63" t="s">
        <v>189</v>
      </c>
      <c r="E13" s="63" t="s">
        <v>155</v>
      </c>
      <c r="F13" s="13" t="str">
        <f t="shared" ca="1" si="4"/>
        <v>CN_07_13_CO_REC120_IMG04n.png</v>
      </c>
      <c r="G13" s="13" t="str">
        <f ca="1">IF($F13&lt;&gt;"",IF($G$4="Recurso",VLOOKUP($E13,OFFSET('Definición técnica de imagenes'!$A$1,MATCH($G$5,'Definición técnica de imagenes'!$A$1:$A$104,0)-1,1,COUNTIF('Definición técnica de imagenes'!$A$3:$A$102,$G$5),5),5,FALSE),'Definición técnica de imagenes'!$F$16),"")</f>
        <v>286 x 286 px</v>
      </c>
      <c r="H13" s="13" t="str">
        <f t="shared" ca="1" si="5"/>
        <v>CN_07_13_CO_REC120_IMG04a.png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500 x 500 px</v>
      </c>
      <c r="J13" s="64"/>
      <c r="K13" s="64"/>
      <c r="O13" s="2" t="str">
        <f>'Definición técnica de imagenes'!A19</f>
        <v>F4</v>
      </c>
    </row>
    <row r="14" spans="1:16" s="11" customFormat="1" x14ac:dyDescent="0.25">
      <c r="A14" s="12" t="str">
        <f t="shared" si="3"/>
        <v/>
      </c>
      <c r="B14" s="62"/>
      <c r="C14" s="20" t="str">
        <f t="shared" si="0"/>
        <v/>
      </c>
      <c r="D14" s="63"/>
      <c r="E14" s="63"/>
      <c r="F14" s="13" t="str">
        <f t="shared" si="4"/>
        <v/>
      </c>
      <c r="G14" s="13" t="str">
        <f ca="1">IF($F14&lt;&gt;"",IF($G$4="Recurso",VLOOKUP($E14,OFFSET('Definición técnica de imagenes'!$A$1,MATCH($G$5,'Definición técnica de imagenes'!$A$1:$A$104,0)-1,1,COUNTIF('Definición técnica de imagenes'!$A$3:$A$102,$G$5),5),5,FALSE),'Definición técnica de imagenes'!$F$16),"")</f>
        <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x14ac:dyDescent="0.25">
      <c r="A15" s="12" t="str">
        <f t="shared" si="3"/>
        <v/>
      </c>
      <c r="B15" s="62"/>
      <c r="C15" s="20" t="str">
        <f t="shared" si="0"/>
        <v/>
      </c>
      <c r="D15" s="63"/>
      <c r="E15" s="63"/>
      <c r="F15" s="13" t="str">
        <f t="shared" si="4"/>
        <v/>
      </c>
      <c r="G15" s="13" t="str">
        <f ca="1">IF($F15&lt;&gt;"",IF($G$4="Recurso",VLOOKUP($E15,OFFSET('Definición técnica de imagenes'!$A$1,MATCH($G$5,'Definición técnica de imagenes'!$A$1:$A$104,0)-1,1,COUNTIF('Definición técnica de imagenes'!$A$3:$A$102,$G$5),5),5,FALSE),'Definición técnica de imagenes'!$F$16),"")</f>
        <v/>
      </c>
      <c r="H15" s="13" t="str">
        <f t="shared" ca="1" si="5"/>
        <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
      </c>
      <c r="J15" s="66"/>
      <c r="K15" s="66"/>
      <c r="O15" s="2" t="str">
        <f>'Definición técnica de imagenes'!A24</f>
        <v>F6B</v>
      </c>
    </row>
    <row r="16" spans="1:16" s="11" customFormat="1" ht="14.25" x14ac:dyDescent="0.3">
      <c r="A16" s="12" t="str">
        <f t="shared" si="3"/>
        <v/>
      </c>
      <c r="B16" s="62"/>
      <c r="C16" s="20" t="str">
        <f t="shared" si="0"/>
        <v/>
      </c>
      <c r="D16" s="63"/>
      <c r="E16" s="63"/>
      <c r="F16" s="13" t="str">
        <f t="shared" si="4"/>
        <v/>
      </c>
      <c r="G16" s="13" t="str">
        <f ca="1">IF($F16&lt;&gt;"",IF($G$4="Recurso",VLOOKUP($E16,OFFSET('Definición técnica de imagenes'!$A$1,MATCH($G$5,'Definición técnica de imagenes'!$A$1:$A$104,0)-1,1,COUNTIF('Definición técnica de imagenes'!$A$3:$A$102,$G$5),5),5,FALSE),'Definición técnica de imagenes'!$F$16),"")</f>
        <v/>
      </c>
      <c r="H16" s="13" t="str">
        <f t="shared" ca="1" si="5"/>
        <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
      </c>
      <c r="J16" s="67"/>
      <c r="K16" s="68"/>
      <c r="O16" s="2" t="str">
        <f>'Definición técnica de imagenes'!A25</f>
        <v>F7</v>
      </c>
    </row>
    <row r="17" spans="1:15" s="11" customFormat="1" x14ac:dyDescent="0.25">
      <c r="A17" s="12" t="str">
        <f t="shared" si="3"/>
        <v/>
      </c>
      <c r="B17" s="62"/>
      <c r="C17" s="20" t="str">
        <f t="shared" si="0"/>
        <v/>
      </c>
      <c r="D17" s="63"/>
      <c r="E17" s="63"/>
      <c r="F17" s="13" t="str">
        <f t="shared" si="4"/>
        <v/>
      </c>
      <c r="G17" s="13" t="str">
        <f ca="1">IF($F17&lt;&gt;"",IF($G$4="Recurso",VLOOKUP($E17,OFFSET('Definición técnica de imagenes'!$A$1,MATCH($G$5,'Definición técnica de imagenes'!$A$1:$A$104,0)-1,1,COUNTIF('Definición técnica de imagenes'!$A$3:$A$102,$G$5),5),5,FALSE),'Definición técnica de imagenes'!$F$16),"")</f>
        <v/>
      </c>
      <c r="H17" s="13" t="str">
        <f t="shared" ca="1" si="5"/>
        <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
      </c>
      <c r="J17" s="66"/>
      <c r="K17" s="66"/>
      <c r="O17" s="2" t="str">
        <f>'Definición técnica de imagenes'!A27</f>
        <v>F7B</v>
      </c>
    </row>
    <row r="18" spans="1:15" s="11" customFormat="1" x14ac:dyDescent="0.25">
      <c r="A18" s="12" t="str">
        <f t="shared" si="3"/>
        <v/>
      </c>
      <c r="B18" s="62"/>
      <c r="C18" s="20" t="str">
        <f t="shared" si="0"/>
        <v/>
      </c>
      <c r="D18" s="63"/>
      <c r="E18" s="63"/>
      <c r="F18" s="13" t="str">
        <f t="shared" si="4"/>
        <v/>
      </c>
      <c r="G18" s="13" t="str">
        <f ca="1">IF($F18&lt;&gt;"",IF($G$4="Recurso",VLOOKUP($E18,OFFSET('Definición técnica de imagenes'!$A$1,MATCH($G$5,'Definición técnica de imagenes'!$A$1:$A$104,0)-1,1,COUNTIF('Definición técnica de imagenes'!$A$3:$A$102,$G$5),5),5,FALSE),'Definición técnica de imagenes'!$F$16),"")</f>
        <v/>
      </c>
      <c r="H18" s="13" t="str">
        <f t="shared" ca="1" si="5"/>
        <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
      </c>
      <c r="J18" s="66"/>
      <c r="K18" s="66"/>
      <c r="O18" s="2" t="str">
        <f>'Definición técnica de imagenes'!A30</f>
        <v>F8</v>
      </c>
    </row>
    <row r="19" spans="1:15" s="11" customFormat="1" ht="14.25" x14ac:dyDescent="0.3">
      <c r="A19" s="12" t="str">
        <f t="shared" ref="A19:A50" si="6">IF(OR(B19&lt;&gt;"",J19&lt;&gt;""),CONCATENATE(LEFT(A18,3),IF(MID(A18,4,2)+1&lt;10,CONCATENATE("0",MID(A18,4,2)+1),MID(A18,4,2)+1)),"")</f>
        <v/>
      </c>
      <c r="B19" s="62"/>
      <c r="C19" s="20" t="str">
        <f t="shared" si="0"/>
        <v/>
      </c>
      <c r="D19" s="63"/>
      <c r="E19" s="63"/>
      <c r="F19" s="13" t="str">
        <f t="shared" si="4"/>
        <v/>
      </c>
      <c r="G19" s="13" t="str">
        <f ca="1">IF($F19&lt;&gt;"",IF($G$4="Recurso",VLOOKUP($E19,OFFSET('Definición técnica de imagenes'!$A$1,MATCH($G$5,'Definición técnica de imagenes'!$A$1:$A$104,0)-1,1,COUNTIF('Definición técnica de imagenes'!$A$3:$A$102,$G$5),5),5,FALSE),'Definición técnica de imagenes'!$F$16),"")</f>
        <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x14ac:dyDescent="0.25">
      <c r="A20" s="12" t="str">
        <f t="shared" si="6"/>
        <v/>
      </c>
      <c r="B20" s="62"/>
      <c r="C20" s="20" t="str">
        <f t="shared" si="0"/>
        <v/>
      </c>
      <c r="D20" s="63"/>
      <c r="E20" s="63"/>
      <c r="F20" s="13" t="str">
        <f t="shared" si="4"/>
        <v/>
      </c>
      <c r="G20" s="13" t="str">
        <f ca="1">IF($F20&lt;&gt;"",IF($G$4="Recurso",VLOOKUP($E20,OFFSET('Definición técnica de imagenes'!$A$1,MATCH($G$5,'Definición técnica de imagenes'!$A$1:$A$104,0)-1,1,COUNTIF('Definición técnica de imagenes'!$A$3:$A$102,$G$5),5),5,FALSE),'Definición técnica de imagenes'!$F$16),"")</f>
        <v/>
      </c>
      <c r="H20" s="13" t="str">
        <f t="shared" ca="1" si="5"/>
        <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
      </c>
      <c r="J20" s="64"/>
      <c r="K20" s="66"/>
      <c r="O20" s="2" t="str">
        <f>'Definición técnica de imagenes'!A32</f>
        <v>F10B</v>
      </c>
    </row>
    <row r="21" spans="1:15" s="11" customFormat="1" x14ac:dyDescent="0.25">
      <c r="A21" s="12" t="str">
        <f t="shared" si="6"/>
        <v/>
      </c>
      <c r="B21" s="62"/>
      <c r="C21" s="20" t="str">
        <f t="shared" si="0"/>
        <v/>
      </c>
      <c r="D21" s="63"/>
      <c r="E21" s="63"/>
      <c r="F21" s="13" t="str">
        <f t="shared" si="4"/>
        <v/>
      </c>
      <c r="G21" s="13" t="str">
        <f ca="1">IF($F21&lt;&gt;"",IF($G$4="Recurso",VLOOKUP($E21,OFFSET('Definición técnica de imagenes'!$A$1,MATCH($G$5,'Definición técnica de imagenes'!$A$1:$A$104,0)-1,1,COUNTIF('Definición técnica de imagenes'!$A$3:$A$102,$G$5),5),5,FALSE),'Definición técnica de imagenes'!$F$16),"")</f>
        <v/>
      </c>
      <c r="H21" s="13" t="str">
        <f t="shared" ca="1" si="5"/>
        <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
      </c>
      <c r="J21" s="66"/>
      <c r="K21" s="66"/>
      <c r="O21" s="2" t="str">
        <f>'Definición técnica de imagenes'!A33</f>
        <v>F11</v>
      </c>
    </row>
    <row r="22" spans="1:15" s="11" customFormat="1" x14ac:dyDescent="0.25">
      <c r="A22" s="12" t="str">
        <f t="shared" si="6"/>
        <v/>
      </c>
      <c r="B22" s="62"/>
      <c r="C22" s="20" t="str">
        <f t="shared" si="0"/>
        <v/>
      </c>
      <c r="D22" s="63"/>
      <c r="E22" s="63"/>
      <c r="F22" s="13" t="str">
        <f t="shared" si="4"/>
        <v/>
      </c>
      <c r="G22" s="13" t="str">
        <f ca="1">IF($F22&lt;&gt;"",IF($G$4="Recurso",VLOOKUP($E22,OFFSET('Definición técnica de imagenes'!$A$1,MATCH($G$5,'Definición técnica de imagenes'!$A$1:$A$104,0)-1,1,COUNTIF('Definición técnica de imagenes'!$A$3:$A$102,$G$5),5),5,FALSE),'Definición técnica de imagenes'!$F$16),"")</f>
        <v/>
      </c>
      <c r="H22" s="13" t="str">
        <f t="shared" ca="1" si="5"/>
        <v/>
      </c>
      <c r="I22" s="13" t="str">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
      </c>
      <c r="J22" s="63"/>
      <c r="K22" s="69"/>
      <c r="O22" s="2" t="str">
        <f>'Definición técnica de imagenes'!A34</f>
        <v>F12</v>
      </c>
    </row>
    <row r="23" spans="1:15" s="11" customFormat="1" x14ac:dyDescent="0.25">
      <c r="A23" s="12" t="str">
        <f t="shared" si="6"/>
        <v/>
      </c>
      <c r="B23" s="62"/>
      <c r="C23" s="20" t="str">
        <f t="shared" si="0"/>
        <v/>
      </c>
      <c r="D23" s="63"/>
      <c r="E23" s="63"/>
      <c r="F23" s="13" t="str">
        <f t="shared" si="4"/>
        <v/>
      </c>
      <c r="G23" s="13" t="str">
        <f ca="1">IF($F23&lt;&gt;"",IF($G$4="Recurso",VLOOKUP($E23,OFFSET('Definición técnica de imagenes'!$A$1,MATCH($G$5,'Definición técnica de imagenes'!$A$1:$A$104,0)-1,1,COUNTIF('Definición técnica de imagenes'!$A$3:$A$102,$G$5),5),5,FALSE),'Definición técnica de imagenes'!$F$16),"")</f>
        <v/>
      </c>
      <c r="H23" s="13" t="str">
        <f t="shared" ca="1" si="5"/>
        <v/>
      </c>
      <c r="I23" s="13" t="str">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
      </c>
      <c r="J23" s="64"/>
      <c r="K23" s="64"/>
      <c r="O23" s="2" t="str">
        <f>'Definición técnica de imagenes'!A35</f>
        <v>F13</v>
      </c>
    </row>
    <row r="24" spans="1:15" s="11" customFormat="1" x14ac:dyDescent="0.25">
      <c r="A24" s="12" t="str">
        <f t="shared" si="6"/>
        <v/>
      </c>
      <c r="B24" s="62"/>
      <c r="C24" s="20" t="str">
        <f t="shared" si="0"/>
        <v/>
      </c>
      <c r="D24" s="63"/>
      <c r="E24" s="63"/>
      <c r="F24" s="13" t="str">
        <f t="shared" si="4"/>
        <v/>
      </c>
      <c r="G24" s="13" t="str">
        <f ca="1">IF($F24&lt;&gt;"",IF($G$4="Recurso",VLOOKUP($E24,OFFSET('Definición técnica de imagenes'!$A$1,MATCH($G$5,'Definición técnica de imagenes'!$A$1:$A$104,0)-1,1,COUNTIF('Definición técnica de imagenes'!$A$3:$A$102,$G$5),5),5,FALSE),'Definición técnica de imagenes'!$F$16),"")</f>
        <v/>
      </c>
      <c r="H24" s="13" t="str">
        <f t="shared" ca="1" si="5"/>
        <v/>
      </c>
      <c r="I24" s="13" t="str">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
      </c>
      <c r="J24" s="63"/>
      <c r="K24" s="65"/>
      <c r="O24" s="2" t="str">
        <f>'Definición técnica de imagenes'!A37</f>
        <v>F13B</v>
      </c>
    </row>
    <row r="25" spans="1:15" s="11" customFormat="1" x14ac:dyDescent="0.25">
      <c r="A25" s="12" t="str">
        <f t="shared" si="6"/>
        <v/>
      </c>
      <c r="B25" s="62"/>
      <c r="C25" s="20" t="str">
        <f t="shared" si="0"/>
        <v/>
      </c>
      <c r="D25" s="63"/>
      <c r="E25" s="63"/>
      <c r="F25" s="13" t="str">
        <f t="shared" si="4"/>
        <v/>
      </c>
      <c r="G25" s="13" t="str">
        <f ca="1">IF($F25&lt;&gt;"",IF($G$4="Recurso",VLOOKUP($E25,OFFSET('Definición técnica de imagenes'!$A$1,MATCH($G$5,'Definición técnica de imagenes'!$A$1:$A$104,0)-1,1,COUNTIF('Definición técnica de imagenes'!$A$3:$A$102,$G$5),5),5,FALSE),'Definición técnica de imagenes'!$F$16),"")</f>
        <v/>
      </c>
      <c r="H25" s="13" t="str">
        <f t="shared" ca="1" si="5"/>
        <v/>
      </c>
      <c r="I25" s="13" t="str">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
      </c>
      <c r="J25" s="63"/>
      <c r="K25" s="64"/>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DZosqFTH4FpS4w0zxWZuA/oDOpTYXqZa0AaJmD3T5JIzfk23YB7nLqwPaLa0RLEP2mj5ZLGvC1qU9AJ0J/7YAg==" saltValue="AJvD5CFJMZIWErJ8t+XRPg==" spinCount="100000" sheet="1" objects="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6" t="s">
        <v>38</v>
      </c>
      <c r="B1" s="97"/>
      <c r="C1" s="97"/>
      <c r="D1" s="97"/>
      <c r="E1" s="97"/>
      <c r="F1" s="98"/>
    </row>
    <row r="2" spans="1:11" x14ac:dyDescent="0.25">
      <c r="A2" s="30" t="s">
        <v>42</v>
      </c>
      <c r="B2" s="31"/>
      <c r="C2" s="99" t="s">
        <v>13</v>
      </c>
      <c r="D2" s="100"/>
      <c r="E2" s="101"/>
      <c r="F2" s="32"/>
    </row>
    <row r="3" spans="1:11" ht="63" x14ac:dyDescent="0.25">
      <c r="A3" s="33" t="s">
        <v>43</v>
      </c>
      <c r="B3" s="31"/>
      <c r="C3" s="105" t="s">
        <v>14</v>
      </c>
      <c r="D3" s="106"/>
      <c r="E3" s="107"/>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8" t="str">
        <f>CONCATENATE(H21,"_",I21,"_",J21,"_CO")</f>
        <v>LE_07_04_CO</v>
      </c>
      <c r="E5" s="109"/>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4" t="str">
        <f>CONCATENATE("SolicitudGrafica_",D5,".xls")</f>
        <v>SolicitudGrafica_LE_07_04_CO.xls</v>
      </c>
      <c r="E7" s="94"/>
      <c r="F7" s="95"/>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6" t="s">
        <v>41</v>
      </c>
      <c r="B13" s="97"/>
      <c r="C13" s="97"/>
      <c r="D13" s="97"/>
      <c r="E13" s="97"/>
      <c r="F13" s="98"/>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9" t="s">
        <v>49</v>
      </c>
      <c r="D15" s="100"/>
      <c r="E15" s="100"/>
      <c r="F15" s="101"/>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102" t="str">
        <f>CONCATENATE(H21,"_",I21,"_",J21,"_",K45)</f>
        <v>LE_07_04_REC10</v>
      </c>
      <c r="E17" s="103"/>
      <c r="F17" s="104"/>
      <c r="J17" s="22">
        <v>14</v>
      </c>
      <c r="K17" s="22">
        <v>14</v>
      </c>
    </row>
    <row r="18" spans="1:11" ht="79.5" thickBot="1" x14ac:dyDescent="0.3">
      <c r="A18" s="33" t="s">
        <v>48</v>
      </c>
      <c r="B18" s="31"/>
      <c r="C18" s="59" t="s">
        <v>120</v>
      </c>
      <c r="D18" s="94" t="str">
        <f>CONCATENATE("SolicitudGrafica_",D17,".xls")</f>
        <v>SolicitudGrafica_LE_07_04_REC10.xls</v>
      </c>
      <c r="E18" s="94"/>
      <c r="F18" s="95"/>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11" t="s">
        <v>56</v>
      </c>
      <c r="B1" s="111" t="s">
        <v>149</v>
      </c>
      <c r="C1" s="111" t="s">
        <v>63</v>
      </c>
      <c r="D1" s="111" t="s">
        <v>64</v>
      </c>
      <c r="E1" s="111" t="s">
        <v>5</v>
      </c>
      <c r="F1" s="111" t="s">
        <v>65</v>
      </c>
      <c r="G1" s="111" t="s">
        <v>66</v>
      </c>
      <c r="H1" s="110" t="s">
        <v>68</v>
      </c>
      <c r="I1" s="110"/>
    </row>
    <row r="2" spans="1:10" x14ac:dyDescent="0.25">
      <c r="A2" s="111"/>
      <c r="B2" s="111"/>
      <c r="C2" s="111"/>
      <c r="D2" s="111"/>
      <c r="E2" s="111"/>
      <c r="F2" s="111"/>
      <c r="G2" s="111"/>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German</cp:lastModifiedBy>
  <dcterms:created xsi:type="dcterms:W3CDTF">2014-07-01T23:43:25Z</dcterms:created>
  <dcterms:modified xsi:type="dcterms:W3CDTF">2015-07-30T00:52:56Z</dcterms:modified>
</cp:coreProperties>
</file>