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435" yWindow="-225" windowWidth="20490" windowHeight="7890"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27" i="1" l="1"/>
  <c r="H28" i="1"/>
  <c r="H29" i="1"/>
  <c r="F29" i="1"/>
  <c r="F28" i="1"/>
  <c r="F27" i="1"/>
  <c r="F26" i="1"/>
  <c r="F25" i="1"/>
  <c r="F24" i="1"/>
  <c r="C29" i="1"/>
  <c r="H26" i="1"/>
  <c r="H25" i="1"/>
  <c r="H24" i="1"/>
  <c r="C28" i="1"/>
  <c r="H11" i="1"/>
  <c r="H12" i="1"/>
  <c r="H13" i="1"/>
  <c r="H14" i="1"/>
  <c r="H15" i="1"/>
  <c r="H16" i="1"/>
  <c r="H17" i="1"/>
  <c r="H18" i="1"/>
  <c r="H19" i="1"/>
  <c r="H20" i="1"/>
  <c r="H21" i="1"/>
  <c r="H22" i="1"/>
  <c r="I23" i="1"/>
  <c r="H23" i="1"/>
  <c r="I24" i="1"/>
  <c r="I25" i="1"/>
  <c r="I26"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F11" i="1"/>
  <c r="F12" i="1"/>
  <c r="F13" i="1"/>
  <c r="F14" i="1"/>
  <c r="F15" i="1"/>
  <c r="F16" i="1"/>
  <c r="F17" i="1"/>
  <c r="F18" i="1"/>
  <c r="F19" i="1"/>
  <c r="F20" i="1"/>
  <c r="F21" i="1"/>
  <c r="F22" i="1"/>
  <c r="F23"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 i="1"/>
  <c r="H10" i="1"/>
  <c r="C27" i="1"/>
  <c r="C26" i="1"/>
  <c r="C25" i="1"/>
  <c r="C24" i="1"/>
  <c r="C23" i="1"/>
  <c r="I21" i="1"/>
  <c r="G21" i="1"/>
  <c r="C21" i="1"/>
  <c r="C22" i="1"/>
  <c r="C20" i="1"/>
  <c r="C19" i="1"/>
  <c r="C18" i="1"/>
  <c r="C17" i="1"/>
  <c r="C16" i="1"/>
  <c r="C15" i="1"/>
  <c r="I10" i="1"/>
  <c r="C12" i="1"/>
  <c r="C13" i="1"/>
  <c r="C14" i="1"/>
  <c r="C11" i="1"/>
  <c r="C10" i="1"/>
  <c r="I11" i="1"/>
  <c r="G10" i="1"/>
  <c r="I12" i="1"/>
  <c r="I13" i="1"/>
  <c r="I14" i="1"/>
  <c r="I15" i="1"/>
  <c r="I16" i="1"/>
  <c r="I17" i="1"/>
  <c r="I18" i="1"/>
  <c r="I19" i="1"/>
  <c r="I20" i="1"/>
  <c r="I22"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21" i="2"/>
  <c r="I21" i="2"/>
  <c r="J21" i="2"/>
  <c r="D17" i="2"/>
  <c r="D18" i="2"/>
  <c r="D5" i="2"/>
  <c r="D7" i="2"/>
  <c r="G11" i="1"/>
  <c r="G12" i="1"/>
  <c r="G13" i="1"/>
  <c r="G14" i="1"/>
  <c r="G15" i="1"/>
  <c r="G16" i="1"/>
  <c r="G17" i="1"/>
  <c r="G18" i="1"/>
  <c r="G19" i="1"/>
  <c r="G20"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F5" i="1"/>
  <c r="K45" i="2"/>
</calcChain>
</file>

<file path=xl/sharedStrings.xml><?xml version="1.0" encoding="utf-8"?>
<sst xmlns="http://schemas.openxmlformats.org/spreadsheetml/2006/main" count="335" uniqueCount="219">
  <si>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</si>
  <si>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</si>
  <si>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</si>
  <si>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</si>
  <si>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</si>
  <si>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</si>
  <si>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</si>
  <si>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</si>
  <si>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</si>
  <si>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</si>
  <si>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</si>
  <si>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</si>
  <si>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</si>
  <si>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</si>
  <si>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</si>
  <si>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</si>
  <si>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</si>
  <si>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</si>
  <si>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</si>
  <si>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</si>
  <si>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</si>
  <si>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</si>
  <si>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</si>
  <si>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</si>
  <si>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</si>
  <si>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</si>
  <si>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</si>
  <si>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</si>
  <si>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</si>
  <si>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</si>
  <si>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</si>
  <si>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</si>
  <si>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</si>
  <si>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</si>
  <si>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</si>
  <si>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</si>
  <si>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</si>
  <si>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</si>
  <si>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</si>
  <si>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</si>
  <si>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</si>
  <si>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</si>
  <si>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</si>
  <si>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</si>
  <si>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</si>
  <si>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</si>
  <si>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</si>
  <si>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</si>
  <si>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</si>
  <si>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</si>
  <si>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</si>
  <si>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</si>
  <si>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</si>
  <si>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</si>
  <si>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</si>
  <si>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</si>
  <si>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</si>
  <si>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</si>
  <si>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</si>
  <si>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</si>
  <si>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</si>
  <si>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</si>
  <si>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</si>
  <si>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</si>
  <si>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</si>
  <si>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</si>
  <si>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</si>
  <si>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</si>
  <si>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</si>
  <si>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</si>
  <si>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</si>
  <si>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</si>
  <si>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</si>
  <si>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</si>
  <si>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</si>
  <si>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</si>
  <si>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</si>
  <si>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</si>
  <si>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</si>
  <si>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</si>
  <si>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</si>
  <si>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</si>
  <si>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</si>
  <si>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</si>
  <si>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</si>
  <si>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</si>
  <si>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</si>
  <si>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</si>
  <si>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</si>
  <si>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</si>
  <si>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</si>
  <si>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</si>
  <si>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</si>
  <si>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</si>
  <si>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</si>
  <si>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</si>
  <si>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</si>
  <si>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</si>
  <si>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</si>
  <si>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</si>
  <si>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</si>
  <si>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</si>
  <si>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</si>
  <si>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</si>
  <si>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</si>
  <si>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</si>
  <si>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</si>
  <si>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</si>
  <si>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</si>
  <si>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</si>
  <si>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</si>
  <si>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</si>
  <si>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</si>
  <si>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</si>
  <si>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</si>
  <si>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</si>
  <si>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</si>
  <si>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</si>
  <si>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</si>
  <si>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</si>
  <si>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</si>
  <si>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</si>
  <si>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</si>
  <si>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</si>
  <si>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</si>
  <si>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</si>
  <si>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</si>
  <si>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</si>
  <si>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</si>
  <si>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</si>
  <si>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</si>
  <si>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</si>
  <si>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</si>
  <si>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</si>
  <si>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</si>
  <si>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</si>
  <si>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</si>
  <si>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</si>
  <si>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</si>
  <si>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</si>
  <si>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</si>
  <si>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</si>
  <si>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</si>
  <si>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</si>
  <si>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</si>
  <si>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Movimiento en una dimensión</t>
  </si>
  <si>
    <t>Sergio Cuellar Ardila</t>
  </si>
  <si>
    <t>CN_10_02_CO</t>
  </si>
  <si>
    <t>Cuaderno de Estudio</t>
  </si>
  <si>
    <t>Horizontal</t>
  </si>
  <si>
    <t>IMG02</t>
  </si>
  <si>
    <t>Fotografía</t>
  </si>
  <si>
    <t>IMG03</t>
  </si>
  <si>
    <t>IMG04</t>
  </si>
  <si>
    <t>IMG05</t>
  </si>
  <si>
    <t>IMG06</t>
  </si>
  <si>
    <t>IMG07</t>
  </si>
  <si>
    <t>IMG08</t>
  </si>
  <si>
    <t>IMG09</t>
  </si>
  <si>
    <t>IMG10</t>
  </si>
  <si>
    <t>IMG11</t>
  </si>
  <si>
    <t>IMG12</t>
  </si>
  <si>
    <t>IMG13</t>
  </si>
  <si>
    <t>IMG14</t>
  </si>
  <si>
    <t>IMG15</t>
  </si>
  <si>
    <t>IMG16</t>
  </si>
  <si>
    <t>IMG17</t>
  </si>
  <si>
    <t>IMG18</t>
  </si>
  <si>
    <t>IMG19</t>
  </si>
  <si>
    <t xml:space="preserve">4° ESO/ Física y química/La cinemática/El movimiento/ </t>
  </si>
  <si>
    <t>Pasajeros al interior de un avión</t>
  </si>
  <si>
    <t>Vectores velocidad en una trayectoria rectilínea y curvilínea.</t>
  </si>
  <si>
    <t>Importante que la flecha azul bajo el carro sea notoriamente más corta que la del avión</t>
  </si>
  <si>
    <t>Ilustración</t>
  </si>
  <si>
    <t>(ver cuaderno de estudio pág. 2)</t>
  </si>
  <si>
    <t>Imagen que muestra el vector desplazamiento respecto a un sistema de referencia fijo.</t>
  </si>
  <si>
    <t>(ver cuaderno de estudio pág. 4)</t>
  </si>
  <si>
    <t>(ver cuaderno de estudio pág. 6)</t>
  </si>
  <si>
    <t xml:space="preserve">Vector velocidad opuesto al vector aceleración en un movimiento hacia la izquierda. </t>
  </si>
  <si>
    <t>(ver cuaderno de estudio pág. 7)</t>
  </si>
  <si>
    <t>(ver cuaderno de estudio pág.11)</t>
  </si>
  <si>
    <t>Función lineal (Vista desde la mátematica)</t>
  </si>
  <si>
    <t>Ecuación de posición en función del tiempo para un MRU</t>
  </si>
  <si>
    <t>Gráficas típicas de movimiento rectilíneo uniforme MRU</t>
  </si>
  <si>
    <t xml:space="preserve">La Imagen adaptada quitar barra que aparece en la primera gráfica al lado de la x e introducir la tercera gráfica elaborada por el autor. </t>
  </si>
  <si>
    <t>4 Eso/Física y química/La cinemática/El movimiento rectilíneo uniforme</t>
  </si>
  <si>
    <t>4 Eso/Física y química/La cinemática/El movimiento rectilíneo uniformemente acelerado/imagen 1</t>
  </si>
  <si>
    <r>
      <t xml:space="preserve">Dirección de los vectores </t>
    </r>
    <r>
      <rPr>
        <sz val="10"/>
        <color theme="1"/>
        <rFont val="Century Gothic"/>
        <family val="2"/>
      </rPr>
      <t>aceleración y velocidad</t>
    </r>
  </si>
  <si>
    <t>(ver cuaderno de estudio pág.22)</t>
  </si>
  <si>
    <t>Función cuadrática (Vista desde la matemática)</t>
  </si>
  <si>
    <t>Ecuación de posición en función del tiempo para un MRUA</t>
  </si>
  <si>
    <t>(ver cuaderno de estudio pág.23)</t>
  </si>
  <si>
    <t>Ecuación velocidad en función del tiempo para un MRUA</t>
  </si>
  <si>
    <t xml:space="preserve">Gráficas de movimiento rectilíneo uniformemente acelerado en el caso de la aceleración a favor del movimiento. </t>
  </si>
  <si>
    <t>(ver cuaderno de estudio pág.24)</t>
  </si>
  <si>
    <t xml:space="preserve">Gráficas de movimiento rectilíneo uniformemente acelerado en el caso de la aceleración en contra del movimiento. </t>
  </si>
  <si>
    <t>Imagen estroboscópica de la caída libre de un balón</t>
  </si>
  <si>
    <t>http://upload.wikimedia.org/wikipedia/commons/0/02/Falling_ball.jpg</t>
  </si>
  <si>
    <t>http://upload.wikimedia.org/wikipedia/en/1/1a/Bill's_Bungy_Jump.jpg</t>
  </si>
  <si>
    <t>Salto en caída libre, bungee jumping</t>
  </si>
  <si>
    <t>http://upload.wikimedia.org/wikipedia/commons/8/8f/5_ball_juggling.jpg</t>
  </si>
  <si>
    <t>Lanzamiento vertical de una pelota.</t>
  </si>
  <si>
    <t>Gráficas de movimiento lanzamiento vertical y caída libre</t>
  </si>
  <si>
    <t>BASE</t>
  </si>
  <si>
    <t xml:space="preserve">Debe quedar un espacio antes y después del signo = y entre las cantidades y las unidades: t = 0 s; 2 m/s, etc.
Importante los tamaños de las flechas. </t>
  </si>
  <si>
    <t xml:space="preserve">Debe quedar un espacio antes y después del signo = y entre las cantidades y las unidades: t = 2 s; -10 m/s, etc. Importante los tamaños de las flechas. </t>
  </si>
  <si>
    <t>Gráfica se encuentra dentro de una tabla del lado derecho 
Función x=5-3t</t>
  </si>
  <si>
    <t>Gráfica se encuentra dentro de una tabla del lado izquierdo
Función  y=4x-3</t>
  </si>
  <si>
    <t>Gráfica se encuentra dentro de una tabla del lado izquierdo
Función y=5x^2+1</t>
  </si>
  <si>
    <t>Gráfica se encuentra dentro de una tabla del lado derecho
Función v=2+3t+8t^2</t>
  </si>
  <si>
    <t>Gráfica se encuentra dentro de una tabla del lado derecho
Función    v=5-3t</t>
  </si>
  <si>
    <t>Gráfica se encuentra dentro de una tabla del lado izquierdo
Función    y=4x-3</t>
  </si>
  <si>
    <t>Imagen para ser creada usar las fuciones más convenientes</t>
  </si>
  <si>
    <t>Poner flechas para indicar dirección positiva de los ejes</t>
  </si>
  <si>
    <t>(ver cuaderno de estudio pág.38)</t>
  </si>
  <si>
    <t>IMG 20</t>
  </si>
  <si>
    <t>(ver cuaderno de estudio pág.40)</t>
  </si>
  <si>
    <t>Recurso aprovechado imagen para ingrresar en ka ficha del estudiante</t>
  </si>
  <si>
    <t xml:space="preserve">Movimiento caída libre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</si>
</sst>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vertical="center" wrapText="1"/>
    </xf>
    <xf numFmtId="0" fontId="13" fillId="0" borderId="5" xfId="0" applyFont="1" applyBorder="1" applyAlignment="1">
      <alignment horizontal="left" wrapText="1"/>
    </xf>
    <xf numFmtId="0" fontId="6" fillId="0" borderId="25" xfId="0" applyFont="1" applyBorder="1" applyAlignment="1">
      <alignment wrapText="1"/>
    </xf>
    <xf numFmtId="0" fontId="3" fillId="5" borderId="36" xfId="0" applyFont="1" applyFill="1" applyBorder="1" applyAlignment="1">
      <alignment horizontal="center" vertical="center" wrapText="1"/>
    </xf>
    <xf numFmtId="0" fontId="21"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8" fillId="0" borderId="5" xfId="0" applyFont="1" applyFill="1" applyBorder="1" applyAlignment="1"/>
    <xf numFmtId="0" fontId="8"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3" fillId="5" borderId="37" xfId="0" applyFont="1" applyFill="1" applyBorder="1" applyAlignment="1">
      <alignment horizontal="center" vertical="center" wrapText="1"/>
    </xf>
    <xf numFmtId="0" fontId="21" fillId="0" borderId="5" xfId="0" applyFont="1" applyBorder="1" applyAlignment="1">
      <alignment horizontal="center" vertical="center" wrapText="1"/>
    </xf>
    <xf numFmtId="0" fontId="2" fillId="0" borderId="5" xfId="0" applyFont="1" applyFill="1" applyBorder="1" applyAlignment="1">
      <alignment horizontal="center" wrapText="1"/>
    </xf>
    <xf numFmtId="0" fontId="0" fillId="0" borderId="5" xfId="0" applyBorder="1"/>
    <xf numFmtId="0" fontId="6" fillId="0" borderId="25" xfId="0" applyFont="1" applyBorder="1" applyAlignment="1">
      <alignment horizontal="center" vertical="center" wrapText="1"/>
    </xf>
    <xf numFmtId="0" fontId="13" fillId="0" borderId="5" xfId="0" applyFont="1" applyBorder="1" applyAlignment="1">
      <alignment horizontal="left" vertical="center" wrapText="1"/>
    </xf>
    <xf numFmtId="0" fontId="13" fillId="0" borderId="5" xfId="0" applyFont="1" applyBorder="1" applyAlignment="1">
      <alignment horizontal="center" vertical="center" wrapText="1"/>
    </xf>
    <xf numFmtId="0" fontId="8" fillId="0" borderId="5" xfId="0" applyFont="1" applyFill="1" applyBorder="1" applyAlignment="1">
      <alignment horizontal="center" vertical="center" wrapText="1"/>
    </xf>
    <xf numFmtId="0" fontId="8" fillId="0" borderId="0" xfId="0" applyFont="1" applyFill="1" applyBorder="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8"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2" val="0"/>
</file>

<file path=xl/ctrlProps/ctrlProp6.xml><?xml version="1.0" encoding="utf-8"?>
<formControlPr xmlns="http://schemas.microsoft.com/office/spreadsheetml/2009/9/main" objectType="Drop" dropLines="9" dropStyle="combo" dx="33" fmlaLink="$I$20" fmlaRange="$I$6:$I$14" noThreeD="1" sel="8"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 Id="rId9" Type="http://schemas.openxmlformats.org/officeDocument/2006/relationships/image" Target="../media/image14.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484212</xdr:colOff>
      <xdr:row>10</xdr:row>
      <xdr:rowOff>182562</xdr:rowOff>
    </xdr:from>
    <xdr:to>
      <xdr:col>11</xdr:col>
      <xdr:colOff>2678962</xdr:colOff>
      <xdr:row>10</xdr:row>
      <xdr:rowOff>1377482</xdr:rowOff>
    </xdr:to>
    <xdr:pic>
      <xdr:nvPicPr>
        <xdr:cNvPr id="13" name="12 Imagen"/>
        <xdr:cNvPicPr>
          <a:picLocks noChangeAspect="1"/>
        </xdr:cNvPicPr>
      </xdr:nvPicPr>
      <xdr:blipFill>
        <a:blip xmlns:r="http://schemas.openxmlformats.org/officeDocument/2006/relationships" r:embed="rId1"/>
        <a:stretch>
          <a:fillRect/>
        </a:stretch>
      </xdr:blipFill>
      <xdr:spPr>
        <a:xfrm>
          <a:off x="34178900" y="2159000"/>
          <a:ext cx="2194750" cy="1194920"/>
        </a:xfrm>
        <a:prstGeom prst="rect">
          <a:avLst/>
        </a:prstGeom>
      </xdr:spPr>
    </xdr:pic>
    <xdr:clientData/>
  </xdr:twoCellAnchor>
  <xdr:twoCellAnchor editAs="oneCell">
    <xdr:from>
      <xdr:col>11</xdr:col>
      <xdr:colOff>555747</xdr:colOff>
      <xdr:row>11</xdr:row>
      <xdr:rowOff>103188</xdr:rowOff>
    </xdr:from>
    <xdr:to>
      <xdr:col>11</xdr:col>
      <xdr:colOff>2745481</xdr:colOff>
      <xdr:row>11</xdr:row>
      <xdr:rowOff>1841500</xdr:rowOff>
    </xdr:to>
    <xdr:pic>
      <xdr:nvPicPr>
        <xdr:cNvPr id="14" name="13 Imagen"/>
        <xdr:cNvPicPr>
          <a:picLocks noChangeAspect="1"/>
        </xdr:cNvPicPr>
      </xdr:nvPicPr>
      <xdr:blipFill>
        <a:blip xmlns:r="http://schemas.openxmlformats.org/officeDocument/2006/relationships" r:embed="rId2"/>
        <a:stretch>
          <a:fillRect/>
        </a:stretch>
      </xdr:blipFill>
      <xdr:spPr>
        <a:xfrm>
          <a:off x="34250435" y="3556001"/>
          <a:ext cx="2189734" cy="1738312"/>
        </a:xfrm>
        <a:prstGeom prst="rect">
          <a:avLst/>
        </a:prstGeom>
      </xdr:spPr>
    </xdr:pic>
    <xdr:clientData/>
  </xdr:twoCellAnchor>
  <xdr:twoCellAnchor editAs="oneCell">
    <xdr:from>
      <xdr:col>11</xdr:col>
      <xdr:colOff>87313</xdr:colOff>
      <xdr:row>12</xdr:row>
      <xdr:rowOff>238126</xdr:rowOff>
    </xdr:from>
    <xdr:to>
      <xdr:col>11</xdr:col>
      <xdr:colOff>3068239</xdr:colOff>
      <xdr:row>12</xdr:row>
      <xdr:rowOff>1436688</xdr:rowOff>
    </xdr:to>
    <xdr:pic>
      <xdr:nvPicPr>
        <xdr:cNvPr id="15" name="14 Imagen"/>
        <xdr:cNvPicPr>
          <a:picLocks noChangeAspect="1"/>
        </xdr:cNvPicPr>
      </xdr:nvPicPr>
      <xdr:blipFill>
        <a:blip xmlns:r="http://schemas.openxmlformats.org/officeDocument/2006/relationships" r:embed="rId3"/>
        <a:stretch>
          <a:fillRect/>
        </a:stretch>
      </xdr:blipFill>
      <xdr:spPr>
        <a:xfrm>
          <a:off x="33782001" y="5699126"/>
          <a:ext cx="2980926" cy="1198562"/>
        </a:xfrm>
        <a:prstGeom prst="rect">
          <a:avLst/>
        </a:prstGeom>
      </xdr:spPr>
    </xdr:pic>
    <xdr:clientData/>
  </xdr:twoCellAnchor>
  <xdr:twoCellAnchor editAs="oneCell">
    <xdr:from>
      <xdr:col>11</xdr:col>
      <xdr:colOff>158751</xdr:colOff>
      <xdr:row>13</xdr:row>
      <xdr:rowOff>190501</xdr:rowOff>
    </xdr:from>
    <xdr:to>
      <xdr:col>11</xdr:col>
      <xdr:colOff>3071812</xdr:colOff>
      <xdr:row>13</xdr:row>
      <xdr:rowOff>1450761</xdr:rowOff>
    </xdr:to>
    <xdr:pic>
      <xdr:nvPicPr>
        <xdr:cNvPr id="17" name="16 Imagen"/>
        <xdr:cNvPicPr>
          <a:picLocks noChangeAspect="1"/>
        </xdr:cNvPicPr>
      </xdr:nvPicPr>
      <xdr:blipFill>
        <a:blip xmlns:r="http://schemas.openxmlformats.org/officeDocument/2006/relationships" r:embed="rId4"/>
        <a:stretch>
          <a:fillRect/>
        </a:stretch>
      </xdr:blipFill>
      <xdr:spPr>
        <a:xfrm>
          <a:off x="33853439" y="7278689"/>
          <a:ext cx="2913061" cy="1260260"/>
        </a:xfrm>
        <a:prstGeom prst="rect">
          <a:avLst/>
        </a:prstGeom>
      </xdr:spPr>
    </xdr:pic>
    <xdr:clientData/>
  </xdr:twoCellAnchor>
  <mc:AlternateContent xmlns:mc="http://schemas.openxmlformats.org/markup-compatibility/2006">
    <mc:Choice xmlns:a14="http://schemas.microsoft.com/office/drawing/2010/main" Requires="a14">
      <xdr:twoCellAnchor>
        <xdr:from>
          <xdr:col>11</xdr:col>
          <xdr:colOff>500062</xdr:colOff>
          <xdr:row>14</xdr:row>
          <xdr:rowOff>63500</xdr:rowOff>
        </xdr:from>
        <xdr:to>
          <xdr:col>11</xdr:col>
          <xdr:colOff>2794000</xdr:colOff>
          <xdr:row>14</xdr:row>
          <xdr:rowOff>1891082</xdr:rowOff>
        </xdr:to>
        <xdr:sp macro="" textlink="">
          <xdr:nvSpPr>
            <xdr:cNvPr id="2054" name="Object 6" hidden="1">
              <a:extLst>
                <a:ext uri="{63B3BB69-23CF-44E3-9099-C40C66FF867C}">
                  <a14:compatExt spid="_x0000_s2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261937</xdr:colOff>
          <xdr:row>15</xdr:row>
          <xdr:rowOff>63499</xdr:rowOff>
        </xdr:from>
        <xdr:to>
          <xdr:col>11</xdr:col>
          <xdr:colOff>3016249</xdr:colOff>
          <xdr:row>15</xdr:row>
          <xdr:rowOff>1643061</xdr:rowOff>
        </xdr:to>
        <xdr:sp macro="" textlink="">
          <xdr:nvSpPr>
            <xdr:cNvPr id="2055" name="Object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xdr:twoCellAnchor editAs="oneCell">
    <xdr:from>
      <xdr:col>11</xdr:col>
      <xdr:colOff>238125</xdr:colOff>
      <xdr:row>16</xdr:row>
      <xdr:rowOff>476249</xdr:rowOff>
    </xdr:from>
    <xdr:to>
      <xdr:col>11</xdr:col>
      <xdr:colOff>4254201</xdr:colOff>
      <xdr:row>16</xdr:row>
      <xdr:rowOff>1452562</xdr:rowOff>
    </xdr:to>
    <xdr:pic>
      <xdr:nvPicPr>
        <xdr:cNvPr id="19" name="18 Imagen"/>
        <xdr:cNvPicPr>
          <a:picLocks noChangeAspect="1"/>
        </xdr:cNvPicPr>
      </xdr:nvPicPr>
      <xdr:blipFill>
        <a:blip xmlns:r="http://schemas.openxmlformats.org/officeDocument/2006/relationships" r:embed="rId5"/>
        <a:stretch>
          <a:fillRect/>
        </a:stretch>
      </xdr:blipFill>
      <xdr:spPr>
        <a:xfrm>
          <a:off x="33932813" y="12755562"/>
          <a:ext cx="4016076" cy="976313"/>
        </a:xfrm>
        <a:prstGeom prst="rect">
          <a:avLst/>
        </a:prstGeom>
      </xdr:spPr>
    </xdr:pic>
    <xdr:clientData/>
  </xdr:twoCellAnchor>
  <mc:AlternateContent xmlns:mc="http://schemas.openxmlformats.org/markup-compatibility/2006">
    <mc:Choice xmlns:a14="http://schemas.microsoft.com/office/drawing/2010/main" Requires="a14">
      <xdr:twoCellAnchor>
        <xdr:from>
          <xdr:col>11</xdr:col>
          <xdr:colOff>1158875</xdr:colOff>
          <xdr:row>18</xdr:row>
          <xdr:rowOff>87312</xdr:rowOff>
        </xdr:from>
        <xdr:to>
          <xdr:col>11</xdr:col>
          <xdr:colOff>3006725</xdr:colOff>
          <xdr:row>18</xdr:row>
          <xdr:rowOff>1839912</xdr:rowOff>
        </xdr:to>
        <xdr:sp macro="" textlink="">
          <xdr:nvSpPr>
            <xdr:cNvPr id="2058" name="Object 10" hidden="1">
              <a:extLst>
                <a:ext uri="{63B3BB69-23CF-44E3-9099-C40C66FF867C}">
                  <a14:compatExt spid="_x0000_s2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1016000</xdr:colOff>
          <xdr:row>19</xdr:row>
          <xdr:rowOff>95259</xdr:rowOff>
        </xdr:from>
        <xdr:to>
          <xdr:col>11</xdr:col>
          <xdr:colOff>3066620</xdr:colOff>
          <xdr:row>19</xdr:row>
          <xdr:rowOff>2034886</xdr:rowOff>
        </xdr:to>
        <xdr:sp macro="" textlink="">
          <xdr:nvSpPr>
            <xdr:cNvPr id="2059" name="Object 11" hidden="1">
              <a:extLst>
                <a:ext uri="{63B3BB69-23CF-44E3-9099-C40C66FF867C}">
                  <a14:compatExt spid="_x0000_s2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1177637</xdr:colOff>
          <xdr:row>20</xdr:row>
          <xdr:rowOff>51955</xdr:rowOff>
        </xdr:from>
        <xdr:to>
          <xdr:col>11</xdr:col>
          <xdr:colOff>3325090</xdr:colOff>
          <xdr:row>20</xdr:row>
          <xdr:rowOff>1938816</xdr:rowOff>
        </xdr:to>
        <xdr:sp macro="" textlink="">
          <xdr:nvSpPr>
            <xdr:cNvPr id="2060" name="Object 12" hidden="1">
              <a:extLst>
                <a:ext uri="{63B3BB69-23CF-44E3-9099-C40C66FF867C}">
                  <a14:compatExt spid="_x0000_s2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1290191</xdr:colOff>
          <xdr:row>21</xdr:row>
          <xdr:rowOff>34636</xdr:rowOff>
        </xdr:from>
        <xdr:to>
          <xdr:col>11</xdr:col>
          <xdr:colOff>3261866</xdr:colOff>
          <xdr:row>21</xdr:row>
          <xdr:rowOff>2225386</xdr:rowOff>
        </xdr:to>
        <xdr:sp macro="" textlink="">
          <xdr:nvSpPr>
            <xdr:cNvPr id="2061" name="Object 13" hidden="1">
              <a:extLst>
                <a:ext uri="{63B3BB69-23CF-44E3-9099-C40C66FF867C}">
                  <a14:compatExt spid="_x0000_s2061"/>
                </a:ext>
              </a:extLst>
            </xdr:cNvPr>
            <xdr:cNvSpPr/>
          </xdr:nvSpPr>
          <xdr:spPr>
            <a:xfrm>
              <a:off x="0" y="0"/>
              <a:ext cx="0" cy="0"/>
            </a:xfrm>
            <a:prstGeom prst="rect">
              <a:avLst/>
            </a:prstGeom>
          </xdr:spPr>
        </xdr:sp>
        <xdr:clientData/>
      </xdr:twoCellAnchor>
    </mc:Choice>
    <mc:Fallback/>
  </mc:AlternateContent>
  <xdr:twoCellAnchor editAs="oneCell">
    <xdr:from>
      <xdr:col>11</xdr:col>
      <xdr:colOff>164523</xdr:colOff>
      <xdr:row>22</xdr:row>
      <xdr:rowOff>448107</xdr:rowOff>
    </xdr:from>
    <xdr:to>
      <xdr:col>11</xdr:col>
      <xdr:colOff>4697788</xdr:colOff>
      <xdr:row>22</xdr:row>
      <xdr:rowOff>1654607</xdr:rowOff>
    </xdr:to>
    <xdr:pic>
      <xdr:nvPicPr>
        <xdr:cNvPr id="32" name="31 Imagen"/>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3847304" y="23224763"/>
          <a:ext cx="4533265" cy="1206500"/>
        </a:xfrm>
        <a:prstGeom prst="rect">
          <a:avLst/>
        </a:prstGeom>
        <a:noFill/>
        <a:ln>
          <a:noFill/>
        </a:ln>
      </xdr:spPr>
    </xdr:pic>
    <xdr:clientData/>
  </xdr:twoCellAnchor>
  <xdr:twoCellAnchor editAs="oneCell">
    <xdr:from>
      <xdr:col>11</xdr:col>
      <xdr:colOff>250030</xdr:colOff>
      <xdr:row>23</xdr:row>
      <xdr:rowOff>107156</xdr:rowOff>
    </xdr:from>
    <xdr:to>
      <xdr:col>11</xdr:col>
      <xdr:colOff>4683600</xdr:colOff>
      <xdr:row>23</xdr:row>
      <xdr:rowOff>1473623</xdr:rowOff>
    </xdr:to>
    <xdr:pic>
      <xdr:nvPicPr>
        <xdr:cNvPr id="35" name="34 Imagen"/>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3932811" y="25074562"/>
          <a:ext cx="4433570" cy="1366467"/>
        </a:xfrm>
        <a:prstGeom prst="rect">
          <a:avLst/>
        </a:prstGeom>
        <a:noFill/>
        <a:ln>
          <a:noFill/>
        </a:ln>
      </xdr:spPr>
    </xdr:pic>
    <xdr:clientData/>
  </xdr:twoCellAnchor>
  <xdr:twoCellAnchor editAs="oneCell">
    <xdr:from>
      <xdr:col>11</xdr:col>
      <xdr:colOff>130969</xdr:colOff>
      <xdr:row>27</xdr:row>
      <xdr:rowOff>214313</xdr:rowOff>
    </xdr:from>
    <xdr:to>
      <xdr:col>11</xdr:col>
      <xdr:colOff>4610894</xdr:colOff>
      <xdr:row>27</xdr:row>
      <xdr:rowOff>1482408</xdr:rowOff>
    </xdr:to>
    <xdr:pic>
      <xdr:nvPicPr>
        <xdr:cNvPr id="37" name="36 Imagen"/>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4563844" y="27312938"/>
          <a:ext cx="4479925" cy="1268095"/>
        </a:xfrm>
        <a:prstGeom prst="rect">
          <a:avLst/>
        </a:prstGeom>
        <a:noFill/>
        <a:ln>
          <a:noFill/>
        </a:ln>
      </xdr:spPr>
    </xdr:pic>
    <xdr:clientData/>
  </xdr:twoCellAnchor>
  <xdr:twoCellAnchor editAs="oneCell">
    <xdr:from>
      <xdr:col>11</xdr:col>
      <xdr:colOff>1119188</xdr:colOff>
      <xdr:row>28</xdr:row>
      <xdr:rowOff>226217</xdr:rowOff>
    </xdr:from>
    <xdr:to>
      <xdr:col>11</xdr:col>
      <xdr:colOff>3464719</xdr:colOff>
      <xdr:row>28</xdr:row>
      <xdr:rowOff>2024062</xdr:rowOff>
    </xdr:to>
    <xdr:pic>
      <xdr:nvPicPr>
        <xdr:cNvPr id="38" name="37 Imagen"/>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5552063" y="29015530"/>
          <a:ext cx="2345531" cy="179784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oleObject" Target="../embeddings/oleObject4.bin"/><Relationship Id="rId3" Type="http://schemas.openxmlformats.org/officeDocument/2006/relationships/hyperlink" Target="http://upload.wikimedia.org/wikipedia/commons/8/8f/5_ball_juggling.jpg" TargetMode="External"/><Relationship Id="rId7" Type="http://schemas.openxmlformats.org/officeDocument/2006/relationships/oleObject" Target="../embeddings/oleObject1.bin"/><Relationship Id="rId12" Type="http://schemas.openxmlformats.org/officeDocument/2006/relationships/image" Target="../media/image3.png"/><Relationship Id="rId17" Type="http://schemas.openxmlformats.org/officeDocument/2006/relationships/image" Target="../media/image5.png"/><Relationship Id="rId2" Type="http://schemas.openxmlformats.org/officeDocument/2006/relationships/hyperlink" Target="http://upload.wikimedia.org/wikipedia/en/1/1a/Bill's_Bungy_Jump.jpg" TargetMode="External"/><Relationship Id="rId16" Type="http://schemas.openxmlformats.org/officeDocument/2006/relationships/oleObject" Target="../embeddings/oleObject6.bin"/><Relationship Id="rId1" Type="http://schemas.openxmlformats.org/officeDocument/2006/relationships/hyperlink" Target="http://upload.wikimedia.org/wikipedia/commons/0/02/Falling_ball.jpg" TargetMode="External"/><Relationship Id="rId6" Type="http://schemas.openxmlformats.org/officeDocument/2006/relationships/vmlDrawing" Target="../drawings/vmlDrawing1.vml"/><Relationship Id="rId11" Type="http://schemas.openxmlformats.org/officeDocument/2006/relationships/oleObject" Target="../embeddings/oleObject3.bin"/><Relationship Id="rId5" Type="http://schemas.openxmlformats.org/officeDocument/2006/relationships/drawing" Target="../drawings/drawing1.xml"/><Relationship Id="rId15" Type="http://schemas.openxmlformats.org/officeDocument/2006/relationships/oleObject" Target="../embeddings/oleObject5.bin"/><Relationship Id="rId10" Type="http://schemas.openxmlformats.org/officeDocument/2006/relationships/image" Target="../media/image2.png"/><Relationship Id="rId4" Type="http://schemas.openxmlformats.org/officeDocument/2006/relationships/printerSettings" Target="../printerSettings/printerSettings1.bin"/><Relationship Id="rId9" Type="http://schemas.openxmlformats.org/officeDocument/2006/relationships/oleObject" Target="../embeddings/oleObject2.bin"/><Relationship Id="rId14" Type="http://schemas.openxmlformats.org/officeDocument/2006/relationships/image" Target="../media/image4.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C6" sqref="C6"/>
    </sheetView>
  </sheetViews>
  <sheetFormatPr baseColWidth="10" defaultColWidth="10.875" defaultRowHeight="13.5" x14ac:dyDescent="0.25"/>
  <cols>
    <col min="1" max="1" width="7.875" style="2" customWidth="1"/>
    <col min="2" max="2" width="97.875" style="2" customWidth="1"/>
    <col min="3" max="3" width="21.25" style="2" customWidth="1"/>
    <col min="4" max="4" width="18.5" style="2" customWidth="1"/>
    <col min="5" max="5" width="13.125" style="2" customWidth="1"/>
    <col min="6" max="6" width="28.25" style="2" customWidth="1"/>
    <col min="7" max="7" width="23.875" style="2" bestFit="1" customWidth="1"/>
    <col min="8" max="8" width="45.75" style="2" customWidth="1"/>
    <col min="9" max="9" width="20.5" style="2" customWidth="1"/>
    <col min="10" max="10" width="100.375" style="17" customWidth="1"/>
    <col min="11" max="11" width="74.625" style="17" bestFit="1" customWidth="1"/>
    <col min="12" max="12" width="63.62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7" t="s">
        <v>22</v>
      </c>
      <c r="D2" s="88"/>
      <c r="F2" s="80" t="s">
        <v>0</v>
      </c>
      <c r="G2" s="81"/>
      <c r="H2" s="49"/>
      <c r="I2" s="49"/>
      <c r="J2" s="16"/>
    </row>
    <row r="3" spans="1:16" ht="15.75" x14ac:dyDescent="0.25">
      <c r="A3" s="1"/>
      <c r="B3" s="4" t="s">
        <v>8</v>
      </c>
      <c r="C3" s="89">
        <v>10</v>
      </c>
      <c r="D3" s="90"/>
      <c r="F3" s="82">
        <v>42065</v>
      </c>
      <c r="G3" s="83"/>
      <c r="H3" s="49"/>
      <c r="I3" s="49"/>
      <c r="J3" s="16"/>
    </row>
    <row r="4" spans="1:16" ht="16.5" x14ac:dyDescent="0.3">
      <c r="A4" s="1"/>
      <c r="B4" s="4" t="s">
        <v>54</v>
      </c>
      <c r="C4" s="91" t="s">
        <v>145</v>
      </c>
      <c r="D4" s="90"/>
      <c r="E4" s="5"/>
      <c r="F4" s="48" t="s">
        <v>55</v>
      </c>
      <c r="G4" s="47" t="s">
        <v>148</v>
      </c>
      <c r="H4" s="49"/>
      <c r="I4" s="49"/>
      <c r="J4" s="16"/>
      <c r="K4" s="16"/>
    </row>
    <row r="5" spans="1:16" ht="16.5" thickBot="1" x14ac:dyDescent="0.3">
      <c r="A5" s="1"/>
      <c r="B5" s="6" t="s">
        <v>1</v>
      </c>
      <c r="C5" s="92" t="s">
        <v>146</v>
      </c>
      <c r="D5" s="93"/>
      <c r="E5" s="5"/>
      <c r="F5" s="46" t="str">
        <f>IF(G4="Recurso","Motor del recurso","")</f>
        <v/>
      </c>
      <c r="G5" s="46"/>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D8" s="11"/>
      <c r="E8" s="11"/>
      <c r="F8" s="84" t="s">
        <v>62</v>
      </c>
      <c r="G8" s="85"/>
      <c r="H8" s="85"/>
      <c r="I8" s="86"/>
      <c r="J8" s="18"/>
      <c r="K8" s="12"/>
      <c r="L8" s="2"/>
      <c r="M8" s="2"/>
      <c r="N8" s="2"/>
      <c r="O8" s="2"/>
      <c r="P8" s="2"/>
    </row>
    <row r="9" spans="1:16" ht="14.25" thickBot="1" x14ac:dyDescent="0.3">
      <c r="A9" s="30" t="s">
        <v>2</v>
      </c>
      <c r="B9" s="24" t="s">
        <v>9</v>
      </c>
      <c r="C9" s="23" t="s">
        <v>3</v>
      </c>
      <c r="D9" s="23" t="s">
        <v>4</v>
      </c>
      <c r="E9" s="23" t="s">
        <v>5</v>
      </c>
      <c r="F9" s="69" t="s">
        <v>61</v>
      </c>
      <c r="G9" s="69" t="s">
        <v>59</v>
      </c>
      <c r="H9" s="69" t="s">
        <v>60</v>
      </c>
      <c r="I9" s="69" t="s">
        <v>121</v>
      </c>
      <c r="J9" s="78" t="s">
        <v>6</v>
      </c>
      <c r="K9" s="25" t="s">
        <v>7</v>
      </c>
      <c r="L9" s="112" t="s">
        <v>203</v>
      </c>
    </row>
    <row r="10" spans="1:16" s="12" customFormat="1" ht="13.5" customHeight="1" x14ac:dyDescent="0.25">
      <c r="A10" s="13" t="s">
        <v>142</v>
      </c>
      <c r="B10" s="76" t="s">
        <v>169</v>
      </c>
      <c r="C10" s="73" t="str">
        <f>IF(OR(B10&lt;&gt;"",J10&lt;&gt;""),IF($G$4="Recurso",CONCATENATE($G$4," ",$G$5),$G$4),"")</f>
        <v>Cuaderno de Estudio</v>
      </c>
      <c r="D10" s="14" t="s">
        <v>151</v>
      </c>
      <c r="E10" s="74" t="s">
        <v>149</v>
      </c>
      <c r="F10" s="14" t="str">
        <f>IF(OR(B10&lt;&gt;"",J10&lt;&gt;""),CONCATENATE($C$7,"_",$A10,IF($G$4="Cuaderno de Estudio","_small",CONCATENATE(IF(I10="","","n"),IF(LEFT($G$5,1)="F",".jpg",".png")))),"")</f>
        <v>CN_10_02_CO_IMG01_small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CN_10_02_CO_IMG01_zoom</v>
      </c>
      <c r="I10" s="14" t="str">
        <f>IF(OR(B10&lt;&gt;"",J10&lt;&gt;""),IF($G$4="Recurso",IF(LEFT($G$5,1)="M",IF(VLOOKUP($G$5,'Definición técnica de imagenes'!$A$3:$G$17,6,FALSE)=0,"",VLOOKUP($G$5,'Definición técnica de imagenes'!$A$3:$G$17,6,FALSE)),IF($G$5="F1","","")),'Definición técnica de imagenes'!$F$16),"")</f>
        <v>800 x 600 px</v>
      </c>
      <c r="J10" s="79" t="s">
        <v>170</v>
      </c>
      <c r="K10" s="77"/>
      <c r="L10" s="15"/>
    </row>
    <row r="11" spans="1:16" s="12" customFormat="1" ht="116.25" customHeight="1" x14ac:dyDescent="0.25">
      <c r="A11" s="75" t="s">
        <v>150</v>
      </c>
      <c r="B11" s="118" t="s">
        <v>174</v>
      </c>
      <c r="C11" s="73" t="str">
        <f>IF(OR(B11&lt;&gt;"",J11&lt;&gt;""),IF($G$4="Recurso",CONCATENATE($G$4," ",$G$5),$G$4),"")</f>
        <v>Cuaderno de Estudio</v>
      </c>
      <c r="D11" s="14" t="s">
        <v>173</v>
      </c>
      <c r="E11" s="14" t="s">
        <v>149</v>
      </c>
      <c r="F11" s="14" t="str">
        <f t="shared" ref="F11:F74" si="0">IF(OR(B11&lt;&gt;"",J11&lt;&gt;""),CONCATENATE($C$7,"_",$A11,IF($G$4="Cuaderno de Estudio","_small",CONCATENATE(IF(I11="","","n"),IF(LEFT($G$5,1)="F",".jpg",".png")))),"")</f>
        <v>CN_10_02_CO_IMG02_small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1">IF(AND(I11&lt;&gt;"",I11&lt;&gt;0),IF(OR(B11&lt;&gt;"",J11&lt;&gt;""),CONCATENATE($C$7,"_",$A11,IF($G$4="Cuaderno de Estudio","_zoom",CONCATENATE("a",IF(LEFT($G$5,1)="F",".jpg",".png")))),""),"")</f>
        <v>CN_10_02_CO_IMG02_zoom</v>
      </c>
      <c r="I11" s="14" t="str">
        <f>IF(OR(B11&lt;&gt;"",J11&lt;&gt;""),IF($G$4="Recurso",IF(LEFT($G$5,1)="M",IF(VLOOKUP($G$5,'Definición técnica de imagenes'!$A$3:$G$17,6,FALSE)=0,"",VLOOKUP($G$5,'Definición técnica de imagenes'!$A$3:$G$17,6,FALSE)),IF($G$5="F1","","")),'Definición técnica de imagenes'!$F$16),"")</f>
        <v>800 x 600 px</v>
      </c>
      <c r="J11" s="79" t="s">
        <v>171</v>
      </c>
      <c r="K11" s="113" t="s">
        <v>172</v>
      </c>
      <c r="L11" s="114"/>
    </row>
    <row r="12" spans="1:16" s="12" customFormat="1" ht="158.25" customHeight="1" x14ac:dyDescent="0.25">
      <c r="A12" s="13" t="s">
        <v>152</v>
      </c>
      <c r="B12" s="118" t="s">
        <v>176</v>
      </c>
      <c r="C12" s="73" t="str">
        <f t="shared" ref="C12:C21" si="2">IF(OR(B12&lt;&gt;"",J12&lt;&gt;""),IF($G$4="Recurso",CONCATENATE($G$4," ",$G$5),$G$4),"")</f>
        <v>Cuaderno de Estudio</v>
      </c>
      <c r="D12" s="14" t="s">
        <v>173</v>
      </c>
      <c r="E12" s="14" t="s">
        <v>149</v>
      </c>
      <c r="F12" s="14" t="str">
        <f t="shared" si="0"/>
        <v>CN_10_02_CO_IMG03_small</v>
      </c>
      <c r="G12" s="14" t="str">
        <f>IF(F12&lt;&gt;"",IF($G$4="Recurso",IF(LEFT($G$5,1)="M",VLOOKUP($G$5,'Definición técnica de imagenes'!$A$3:$G$17,5,FALSE),IF($G$5="F1",'Definición técnica de imagenes'!$E$15,'Definición técnica de imagenes'!$F$13)),'Definición técnica de imagenes'!$E$16),"")</f>
        <v>526 x 370 px</v>
      </c>
      <c r="H12" s="14" t="str">
        <f t="shared" si="1"/>
        <v>CN_10_02_CO_IMG03_zoom</v>
      </c>
      <c r="I12" s="14" t="str">
        <f>IF(OR(B12&lt;&gt;"",J12&lt;&gt;""),IF($G$4="Recurso",IF(LEFT($G$5,1)="M",IF(VLOOKUP($G$5,'Definición técnica de imagenes'!$A$3:$G$17,6,FALSE)=0,"",VLOOKUP($G$5,'Definición técnica de imagenes'!$A$3:$G$17,6,FALSE)),IF($G$5="F1","","")),'Definición técnica de imagenes'!$F$16),"")</f>
        <v>800 x 600 px</v>
      </c>
      <c r="J12" s="79" t="s">
        <v>175</v>
      </c>
      <c r="K12" s="77"/>
      <c r="L12" s="15"/>
    </row>
    <row r="13" spans="1:16" s="12" customFormat="1" ht="128.25" customHeight="1" x14ac:dyDescent="0.25">
      <c r="A13" s="75" t="s">
        <v>153</v>
      </c>
      <c r="B13" s="118" t="s">
        <v>177</v>
      </c>
      <c r="C13" s="73" t="str">
        <f t="shared" si="2"/>
        <v>Cuaderno de Estudio</v>
      </c>
      <c r="D13" s="14" t="s">
        <v>173</v>
      </c>
      <c r="E13" s="14" t="s">
        <v>149</v>
      </c>
      <c r="F13" s="14" t="str">
        <f t="shared" si="0"/>
        <v>CN_10_02_CO_IMG04_small</v>
      </c>
      <c r="G13" s="14" t="str">
        <f>IF(F13&lt;&gt;"",IF($G$4="Recurso",IF(LEFT($G$5,1)="M",VLOOKUP($G$5,'Definición técnica de imagenes'!$A$3:$G$17,5,FALSE),IF($G$5="F1",'Definición técnica de imagenes'!$E$15,'Definición técnica de imagenes'!$F$13)),'Definición técnica de imagenes'!$E$16),"")</f>
        <v>526 x 370 px</v>
      </c>
      <c r="H13" s="14" t="str">
        <f t="shared" si="1"/>
        <v>CN_10_02_CO_IMG04_zoom</v>
      </c>
      <c r="I13" s="14" t="str">
        <f>IF(OR(B13&lt;&gt;"",J13&lt;&gt;""),IF($G$4="Recurso",IF(LEFT($G$5,1)="M",IF(VLOOKUP($G$5,'Definición técnica de imagenes'!$A$3:$G$17,6,FALSE)=0,"",VLOOKUP($G$5,'Definición técnica de imagenes'!$A$3:$G$17,6,FALSE)),IF($G$5="F1","","")),'Definición técnica de imagenes'!$F$16),"")</f>
        <v>800 x 600 px</v>
      </c>
      <c r="J13" s="79" t="s">
        <v>178</v>
      </c>
      <c r="K13" s="116" t="s">
        <v>204</v>
      </c>
      <c r="L13" s="15"/>
    </row>
    <row r="14" spans="1:16" s="12" customFormat="1" ht="116.25" customHeight="1" x14ac:dyDescent="0.25">
      <c r="A14" s="13" t="s">
        <v>154</v>
      </c>
      <c r="B14" s="118" t="s">
        <v>179</v>
      </c>
      <c r="C14" s="73" t="str">
        <f t="shared" si="2"/>
        <v>Cuaderno de Estudio</v>
      </c>
      <c r="D14" s="14" t="s">
        <v>173</v>
      </c>
      <c r="E14" s="14" t="s">
        <v>149</v>
      </c>
      <c r="F14" s="14" t="str">
        <f t="shared" si="0"/>
        <v>CN_10_02_CO_IMG05_small</v>
      </c>
      <c r="G14" s="14" t="str">
        <f>IF(F14&lt;&gt;"",IF($G$4="Recurso",IF(LEFT($G$5,1)="M",VLOOKUP($G$5,'Definición técnica de imagenes'!$A$3:$G$17,5,FALSE),IF($G$5="F1",'Definición técnica de imagenes'!$E$15,'Definición técnica de imagenes'!$F$13)),'Definición técnica de imagenes'!$E$16),"")</f>
        <v>526 x 370 px</v>
      </c>
      <c r="H14" s="14" t="str">
        <f t="shared" si="1"/>
        <v>CN_10_02_CO_IMG05_zoom</v>
      </c>
      <c r="I14" s="14" t="str">
        <f>IF(OR(B14&lt;&gt;"",J14&lt;&gt;""),IF($G$4="Recurso",IF(LEFT($G$5,1)="M",IF(VLOOKUP($G$5,'Definición técnica de imagenes'!$A$3:$G$17,6,FALSE)=0,"",VLOOKUP($G$5,'Definición técnica de imagenes'!$A$3:$G$17,6,FALSE)),IF($G$5="F1","","")),'Definición técnica de imagenes'!$F$16),"")</f>
        <v>800 x 600 px</v>
      </c>
      <c r="J14" s="79" t="s">
        <v>178</v>
      </c>
      <c r="K14" s="113" t="s">
        <v>205</v>
      </c>
      <c r="L14" s="15"/>
    </row>
    <row r="15" spans="1:16" s="12" customFormat="1" ht="152.25" customHeight="1" x14ac:dyDescent="0.25">
      <c r="A15" s="75" t="s">
        <v>155</v>
      </c>
      <c r="B15" s="118" t="s">
        <v>180</v>
      </c>
      <c r="C15" s="73" t="str">
        <f t="shared" si="2"/>
        <v>Cuaderno de Estudio</v>
      </c>
      <c r="D15" s="14" t="s">
        <v>173</v>
      </c>
      <c r="E15" s="14" t="s">
        <v>149</v>
      </c>
      <c r="F15" s="14" t="str">
        <f t="shared" si="0"/>
        <v>CN_10_02_CO_IMG06_small</v>
      </c>
      <c r="G15" s="14" t="str">
        <f>IF(F15&lt;&gt;"",IF($G$4="Recurso",IF(LEFT($G$5,1)="M",VLOOKUP($G$5,'Definición técnica de imagenes'!$A$3:$G$17,5,FALSE),IF($G$5="F1",'Definición técnica de imagenes'!$E$15,'Definición técnica de imagenes'!$F$13)),'Definición técnica de imagenes'!$E$16),"")</f>
        <v>526 x 370 px</v>
      </c>
      <c r="H15" s="14" t="str">
        <f t="shared" si="1"/>
        <v>CN_10_02_CO_IMG06_zoom</v>
      </c>
      <c r="I15" s="14" t="str">
        <f>IF(OR(B15&lt;&gt;"",J15&lt;&gt;""),IF($G$4="Recurso",IF(LEFT($G$5,1)="M",IF(VLOOKUP($G$5,'Definición técnica de imagenes'!$A$3:$G$17,6,FALSE)=0,"",VLOOKUP($G$5,'Definición técnica de imagenes'!$A$3:$G$17,6,FALSE)),IF($G$5="F1","","")),'Definición técnica de imagenes'!$F$16),"")</f>
        <v>800 x 600 px</v>
      </c>
      <c r="J15" s="79" t="s">
        <v>181</v>
      </c>
      <c r="K15" s="113" t="s">
        <v>207</v>
      </c>
      <c r="L15" s="115"/>
    </row>
    <row r="16" spans="1:16" s="12" customFormat="1" ht="140.25" customHeight="1" x14ac:dyDescent="0.25">
      <c r="A16" s="13" t="s">
        <v>156</v>
      </c>
      <c r="B16" s="118" t="s">
        <v>180</v>
      </c>
      <c r="C16" s="73" t="str">
        <f t="shared" si="2"/>
        <v>Cuaderno de Estudio</v>
      </c>
      <c r="D16" s="14" t="s">
        <v>173</v>
      </c>
      <c r="E16" s="14" t="s">
        <v>149</v>
      </c>
      <c r="F16" s="14" t="str">
        <f t="shared" si="0"/>
        <v>CN_10_02_CO_IMG07_small</v>
      </c>
      <c r="G16" s="14" t="str">
        <f>IF(F16&lt;&gt;"",IF($G$4="Recurso",IF(LEFT($G$5,1)="M",VLOOKUP($G$5,'Definición técnica de imagenes'!$A$3:$G$17,5,FALSE),IF($G$5="F1",'Definición técnica de imagenes'!$E$15,'Definición técnica de imagenes'!$F$13)),'Definición técnica de imagenes'!$E$16),"")</f>
        <v>526 x 370 px</v>
      </c>
      <c r="H16" s="14" t="str">
        <f t="shared" si="1"/>
        <v>CN_10_02_CO_IMG07_zoom</v>
      </c>
      <c r="I16" s="14" t="str">
        <f>IF(OR(B16&lt;&gt;"",J16&lt;&gt;""),IF($G$4="Recurso",IF(LEFT($G$5,1)="M",IF(VLOOKUP($G$5,'Definición técnica de imagenes'!$A$3:$G$17,6,FALSE)=0,"",VLOOKUP($G$5,'Definición técnica de imagenes'!$A$3:$G$17,6,FALSE)),IF($G$5="F1","","")),'Definición técnica de imagenes'!$F$16),"")</f>
        <v>800 x 600 px</v>
      </c>
      <c r="J16" s="79" t="s">
        <v>182</v>
      </c>
      <c r="K16" s="113" t="s">
        <v>206</v>
      </c>
      <c r="L16" s="115"/>
    </row>
    <row r="17" spans="1:12" s="12" customFormat="1" ht="151.5" customHeight="1" x14ac:dyDescent="0.25">
      <c r="A17" s="75" t="s">
        <v>157</v>
      </c>
      <c r="B17" s="118" t="s">
        <v>185</v>
      </c>
      <c r="C17" s="73" t="str">
        <f t="shared" si="2"/>
        <v>Cuaderno de Estudio</v>
      </c>
      <c r="D17" s="14" t="s">
        <v>173</v>
      </c>
      <c r="E17" s="14" t="s">
        <v>149</v>
      </c>
      <c r="F17" s="14" t="str">
        <f t="shared" si="0"/>
        <v>CN_10_02_CO_IMG08_small</v>
      </c>
      <c r="G17" s="14" t="str">
        <f>IF(F17&lt;&gt;"",IF($G$4="Recurso",IF(LEFT($G$5,1)="M",VLOOKUP($G$5,'Definición técnica de imagenes'!$A$3:$G$17,5,FALSE),IF($G$5="F1",'Definición técnica de imagenes'!$E$15,'Definición técnica de imagenes'!$F$13)),'Definición técnica de imagenes'!$E$16),"")</f>
        <v>526 x 370 px</v>
      </c>
      <c r="H17" s="14" t="str">
        <f t="shared" si="1"/>
        <v>CN_10_02_CO_IMG08_zoom</v>
      </c>
      <c r="I17" s="14" t="str">
        <f>IF(OR(B17&lt;&gt;"",J17&lt;&gt;""),IF($G$4="Recurso",IF(LEFT($G$5,1)="M",IF(VLOOKUP($G$5,'Definición técnica de imagenes'!$A$3:$G$17,6,FALSE)=0,"",VLOOKUP($G$5,'Definición técnica de imagenes'!$A$3:$G$17,6,FALSE)),IF($G$5="F1","","")),'Definición técnica de imagenes'!$F$16),"")</f>
        <v>800 x 600 px</v>
      </c>
      <c r="J17" s="79" t="s">
        <v>183</v>
      </c>
      <c r="K17" s="113" t="s">
        <v>184</v>
      </c>
      <c r="L17" s="15"/>
    </row>
    <row r="18" spans="1:12" s="12" customFormat="1" x14ac:dyDescent="0.25">
      <c r="A18" s="13" t="s">
        <v>158</v>
      </c>
      <c r="B18" s="76" t="s">
        <v>186</v>
      </c>
      <c r="C18" s="73" t="str">
        <f t="shared" si="2"/>
        <v>Cuaderno de Estudio</v>
      </c>
      <c r="D18" s="14" t="s">
        <v>173</v>
      </c>
      <c r="E18" s="14" t="s">
        <v>149</v>
      </c>
      <c r="F18" s="14" t="str">
        <f t="shared" si="0"/>
        <v>CN_10_02_CO_IMG09_small</v>
      </c>
      <c r="G18" s="14" t="str">
        <f>IF(F18&lt;&gt;"",IF($G$4="Recurso",IF(LEFT($G$5,1)="M",VLOOKUP($G$5,'Definición técnica de imagenes'!$A$3:$G$17,5,FALSE),IF($G$5="F1",'Definición técnica de imagenes'!$E$15,'Definición técnica de imagenes'!$F$13)),'Definición técnica de imagenes'!$E$16),"")</f>
        <v>526 x 370 px</v>
      </c>
      <c r="H18" s="14" t="str">
        <f t="shared" si="1"/>
        <v>CN_10_02_CO_IMG09_zoom</v>
      </c>
      <c r="I18" s="14" t="str">
        <f>IF(OR(B18&lt;&gt;"",J18&lt;&gt;""),IF($G$4="Recurso",IF(LEFT($G$5,1)="M",IF(VLOOKUP($G$5,'Definición técnica de imagenes'!$A$3:$G$17,6,FALSE)=0,"",VLOOKUP($G$5,'Definición técnica de imagenes'!$A$3:$G$17,6,FALSE)),IF($G$5="F1","","")),'Definición técnica de imagenes'!$F$16),"")</f>
        <v>800 x 600 px</v>
      </c>
      <c r="J18" s="79" t="s">
        <v>187</v>
      </c>
      <c r="K18" s="20"/>
      <c r="L18" s="15"/>
    </row>
    <row r="19" spans="1:12" s="12" customFormat="1" ht="153.75" customHeight="1" x14ac:dyDescent="0.25">
      <c r="A19" s="75" t="s">
        <v>159</v>
      </c>
      <c r="B19" s="118" t="s">
        <v>188</v>
      </c>
      <c r="C19" s="73" t="str">
        <f t="shared" si="2"/>
        <v>Cuaderno de Estudio</v>
      </c>
      <c r="D19" s="14" t="s">
        <v>173</v>
      </c>
      <c r="E19" s="14" t="s">
        <v>149</v>
      </c>
      <c r="F19" s="14" t="str">
        <f t="shared" si="0"/>
        <v>CN_10_02_CO_IMG10_small</v>
      </c>
      <c r="G19" s="14" t="str">
        <f>IF(F19&lt;&gt;"",IF($G$4="Recurso",IF(LEFT($G$5,1)="M",VLOOKUP($G$5,'Definición técnica de imagenes'!$A$3:$G$17,5,FALSE),IF($G$5="F1",'Definición técnica de imagenes'!$E$15,'Definición técnica de imagenes'!$F$13)),'Definición técnica de imagenes'!$E$16),"")</f>
        <v>526 x 370 px</v>
      </c>
      <c r="H19" s="14" t="str">
        <f t="shared" si="1"/>
        <v>CN_10_02_CO_IMG10_zoom</v>
      </c>
      <c r="I19" s="14" t="str">
        <f>IF(OR(B19&lt;&gt;"",J19&lt;&gt;""),IF($G$4="Recurso",IF(LEFT($G$5,1)="M",IF(VLOOKUP($G$5,'Definición técnica de imagenes'!$A$3:$G$17,6,FALSE)=0,"",VLOOKUP($G$5,'Definición técnica de imagenes'!$A$3:$G$17,6,FALSE)),IF($G$5="F1","","")),'Definición técnica de imagenes'!$F$16),"")</f>
        <v>800 x 600 px</v>
      </c>
      <c r="J19" s="79" t="s">
        <v>189</v>
      </c>
      <c r="K19" s="113" t="s">
        <v>208</v>
      </c>
      <c r="L19" s="115"/>
    </row>
    <row r="20" spans="1:12" s="12" customFormat="1" ht="162.75" customHeight="1" x14ac:dyDescent="0.25">
      <c r="A20" s="13" t="s">
        <v>160</v>
      </c>
      <c r="B20" s="118" t="s">
        <v>188</v>
      </c>
      <c r="C20" s="73" t="str">
        <f t="shared" si="2"/>
        <v>Cuaderno de Estudio</v>
      </c>
      <c r="D20" s="14" t="s">
        <v>173</v>
      </c>
      <c r="E20" s="14" t="s">
        <v>149</v>
      </c>
      <c r="F20" s="14" t="str">
        <f t="shared" si="0"/>
        <v>CN_10_02_CO_IMG11_small</v>
      </c>
      <c r="G20" s="14" t="str">
        <f>IF(F20&lt;&gt;"",IF($G$4="Recurso",IF(LEFT($G$5,1)="M",VLOOKUP($G$5,'Definición técnica de imagenes'!$A$3:$G$17,5,FALSE),IF($G$5="F1",'Definición técnica de imagenes'!$E$15,'Definición técnica de imagenes'!$F$13)),'Definición técnica de imagenes'!$E$16),"")</f>
        <v>526 x 370 px</v>
      </c>
      <c r="H20" s="14" t="str">
        <f t="shared" si="1"/>
        <v>CN_10_02_CO_IMG11_zoom</v>
      </c>
      <c r="I20" s="14" t="str">
        <f>IF(OR(B20&lt;&gt;"",J20&lt;&gt;""),IF($G$4="Recurso",IF(LEFT($G$5,1)="M",IF(VLOOKUP($G$5,'Definición técnica de imagenes'!$A$3:$G$17,6,FALSE)=0,"",VLOOKUP($G$5,'Definición técnica de imagenes'!$A$3:$G$17,6,FALSE)),IF($G$5="F1","","")),'Definición técnica de imagenes'!$F$16),"")</f>
        <v>800 x 600 px</v>
      </c>
      <c r="J20" s="79" t="s">
        <v>190</v>
      </c>
      <c r="K20" s="113" t="s">
        <v>209</v>
      </c>
      <c r="L20" s="115"/>
    </row>
    <row r="21" spans="1:12" s="12" customFormat="1" ht="159.75" customHeight="1" x14ac:dyDescent="0.25">
      <c r="A21" s="75" t="s">
        <v>161</v>
      </c>
      <c r="B21" s="118" t="s">
        <v>191</v>
      </c>
      <c r="C21" s="73" t="str">
        <f t="shared" si="2"/>
        <v>Cuaderno de Estudio</v>
      </c>
      <c r="D21" s="14" t="s">
        <v>173</v>
      </c>
      <c r="E21" s="14" t="s">
        <v>149</v>
      </c>
      <c r="F21" s="14" t="str">
        <f t="shared" si="0"/>
        <v>CN_10_02_CO_IMG12_small</v>
      </c>
      <c r="G21" s="14" t="str">
        <f>IF(F21&lt;&gt;"",IF($G$4="Recurso",IF(LEFT($G$5,1)="M",VLOOKUP($G$5,'Definición técnica de imagenes'!$A$3:$G$17,5,FALSE),IF($G$5="F1",'Definición técnica de imagenes'!$E$15,'Definición técnica de imagenes'!$F$13)),'Definición técnica de imagenes'!$E$16),"")</f>
        <v>526 x 370 px</v>
      </c>
      <c r="H21" s="14" t="str">
        <f t="shared" si="1"/>
        <v>CN_10_02_CO_IMG12_zoom</v>
      </c>
      <c r="I21" s="14" t="str">
        <f>IF(OR(B21&lt;&gt;"",J21&lt;&gt;""),IF($G$4="Recurso",IF(LEFT($G$5,1)="M",IF(VLOOKUP($G$5,'Definición técnica de imagenes'!$A$3:$G$17,6,FALSE)=0,"",VLOOKUP($G$5,'Definición técnica de imagenes'!$A$3:$G$17,6,FALSE)),IF($G$5="F1","","")),'Definición técnica de imagenes'!$F$16),"")</f>
        <v>800 x 600 px</v>
      </c>
      <c r="J21" s="79" t="s">
        <v>192</v>
      </c>
      <c r="K21" s="113" t="s">
        <v>211</v>
      </c>
      <c r="L21" s="115"/>
    </row>
    <row r="22" spans="1:12" s="12" customFormat="1" ht="181.5" customHeight="1" x14ac:dyDescent="0.25">
      <c r="A22" s="13" t="s">
        <v>162</v>
      </c>
      <c r="B22" s="118" t="s">
        <v>194</v>
      </c>
      <c r="C22" s="73" t="str">
        <f t="shared" ref="C22:C27" si="3">IF(OR(B21&lt;&gt;"",J22&lt;&gt;""),IF($G$4="Recurso",CONCATENATE($G$4," ",$G$5),$G$4),"")</f>
        <v>Cuaderno de Estudio</v>
      </c>
      <c r="D22" s="14" t="s">
        <v>173</v>
      </c>
      <c r="E22" s="14" t="s">
        <v>149</v>
      </c>
      <c r="F22" s="14" t="str">
        <f t="shared" si="0"/>
        <v>CN_10_02_CO_IMG13_small</v>
      </c>
      <c r="G22" s="14" t="str">
        <f>IF(F22&lt;&gt;"",IF($G$4="Recurso",IF(LEFT($G$5,1)="M",VLOOKUP($G$5,'Definición técnica de imagenes'!$A$3:$G$17,5,FALSE),IF($G$5="F1",'Definición técnica de imagenes'!$E$15,'Definición técnica de imagenes'!$F$13)),'Definición técnica de imagenes'!$E$16),"")</f>
        <v>526 x 370 px</v>
      </c>
      <c r="H22" s="14" t="str">
        <f t="shared" si="1"/>
        <v>CN_10_02_CO_IMG13_zoom</v>
      </c>
      <c r="I22" s="14" t="str">
        <f>IF(OR(B21&lt;&gt;"",J22&lt;&gt;""),IF($G$4="Recurso",IF(LEFT($G$5,1)="M",IF(VLOOKUP($G$5,'Definición técnica de imagenes'!$A$3:$G$17,6,FALSE)=0,"",VLOOKUP($G$5,'Definición técnica de imagenes'!$A$3:$G$17,6,FALSE)),IF($G$5="F1","","")),'Definición técnica de imagenes'!$F$16),"")</f>
        <v>800 x 600 px</v>
      </c>
      <c r="J22" s="79" t="s">
        <v>193</v>
      </c>
      <c r="K22" s="113" t="s">
        <v>210</v>
      </c>
      <c r="L22" s="115"/>
    </row>
    <row r="23" spans="1:12" s="12" customFormat="1" ht="172.5" customHeight="1" x14ac:dyDescent="0.25">
      <c r="A23" s="75" t="s">
        <v>163</v>
      </c>
      <c r="B23" s="118" t="s">
        <v>194</v>
      </c>
      <c r="C23" s="73" t="str">
        <f t="shared" si="3"/>
        <v>Cuaderno de Estudio</v>
      </c>
      <c r="D23" s="14" t="s">
        <v>173</v>
      </c>
      <c r="E23" s="14" t="s">
        <v>149</v>
      </c>
      <c r="F23" s="14" t="str">
        <f t="shared" si="0"/>
        <v>CN_10_02_CO_IMG14_small</v>
      </c>
      <c r="G23" s="14" t="str">
        <f>IF(F23&lt;&gt;"",IF($G$4="Recurso",IF(LEFT($G$5,1)="M",VLOOKUP($G$5,'Definición técnica de imagenes'!$A$3:$G$17,5,FALSE),IF($G$5="F1",'Definición técnica de imagenes'!$E$15,'Definición técnica de imagenes'!$F$13)),'Definición técnica de imagenes'!$E$16),"")</f>
        <v>526 x 370 px</v>
      </c>
      <c r="H23" s="14" t="str">
        <f t="shared" si="1"/>
        <v>CN_10_02_CO_IMG14_zoom</v>
      </c>
      <c r="I23" s="14" t="str">
        <f>IF(OR(B23&lt;&gt;"",J23&lt;&gt;""),IF($G$4="Recurso",IF(LEFT($G$5,1)="M",IF(VLOOKUP($G$5,'Definición técnica de imagenes'!$A$3:$G$17,6,FALSE)=0,"",VLOOKUP($G$5,'Definición técnica de imagenes'!$A$3:$G$17,6,FALSE)),IF($G$5="F1","","")),'Definición técnica de imagenes'!$F$16),"")</f>
        <v>800 x 600 px</v>
      </c>
      <c r="J23" s="79" t="s">
        <v>193</v>
      </c>
      <c r="K23" s="118" t="s">
        <v>212</v>
      </c>
      <c r="L23" s="15"/>
    </row>
    <row r="24" spans="1:12" s="12" customFormat="1" ht="126" customHeight="1" x14ac:dyDescent="0.25">
      <c r="A24" s="13" t="s">
        <v>164</v>
      </c>
      <c r="B24" s="118" t="s">
        <v>194</v>
      </c>
      <c r="C24" s="73" t="str">
        <f>IF(OR(B23&lt;&gt;"",J25&lt;&gt;""),IF($G$4="Recurso",CONCATENATE($G$4," ",$G$5),$G$4),"")</f>
        <v>Cuaderno de Estudio</v>
      </c>
      <c r="D24" s="14" t="s">
        <v>173</v>
      </c>
      <c r="E24" s="14" t="s">
        <v>149</v>
      </c>
      <c r="F24" s="14" t="str">
        <f>IF(OR(B24&lt;&gt;"",J24&lt;&gt;""),CONCATENATE($C$7,"_",$A24,IF($G$4="Cuaderno de Estudio","_small",CONCATENATE(IF(I24="","","n"),IF(LEFT($G$5,1)="F",".jpg",".png")))),"")</f>
        <v>CN_10_02_CO_IMG15_small</v>
      </c>
      <c r="G24" s="14" t="str">
        <f>IF(F24&lt;&gt;"",IF($G$4="Recurso",IF(LEFT($G$5,1)="M",VLOOKUP($G$5,'Definición técnica de imagenes'!$A$3:$G$17,5,FALSE),IF($G$5="F1",'Definición técnica de imagenes'!$E$15,'Definición técnica de imagenes'!$F$13)),'Definición técnica de imagenes'!$E$16),"")</f>
        <v>526 x 370 px</v>
      </c>
      <c r="H24" s="14" t="str">
        <f>IF(AND(I24&lt;&gt;"",I24&lt;&gt;0),IF(OR(B24&lt;&gt;"",J24&lt;&gt;""),CONCATENATE($C$7,"_",$A24,IF($G$4="Cuaderno de Estudio","_zoom",CONCATENATE("a",IF(LEFT($G$5,1)="F",".jpg",".png")))),""),"")</f>
        <v>CN_10_02_CO_IMG15_zoom</v>
      </c>
      <c r="I24" s="14" t="str">
        <f>IF(OR(B25&lt;&gt;"",J25&lt;&gt;""),IF($G$4="Recurso",IF(LEFT($G$5,1)="M",IF(VLOOKUP($G$5,'Definición técnica de imagenes'!$A$3:$G$17,6,FALSE)=0,"",VLOOKUP($G$5,'Definición técnica de imagenes'!$A$3:$G$17,6,FALSE)),IF($G$5="F1","","")),'Definición técnica de imagenes'!$F$16),"")</f>
        <v>800 x 600 px</v>
      </c>
      <c r="J24" s="120" t="s">
        <v>195</v>
      </c>
      <c r="K24" s="119" t="s">
        <v>212</v>
      </c>
      <c r="L24" s="15"/>
    </row>
    <row r="25" spans="1:12" s="12" customFormat="1" x14ac:dyDescent="0.25">
      <c r="A25" s="75" t="s">
        <v>165</v>
      </c>
      <c r="B25" s="76" t="s">
        <v>197</v>
      </c>
      <c r="C25" s="73" t="str">
        <f>IF(OR(B25&lt;&gt;"",J26&lt;&gt;""),IF($G$4="Recurso",CONCATENATE($G$4," ",$G$5),$G$4),"")</f>
        <v>Cuaderno de Estudio</v>
      </c>
      <c r="D25" s="14" t="s">
        <v>151</v>
      </c>
      <c r="E25" s="14" t="s">
        <v>149</v>
      </c>
      <c r="F25" s="14" t="str">
        <f>IF(OR(B25&lt;&gt;"",J25&lt;&gt;""),CONCATENATE($C$7,"_",$A25,IF($G$4="Cuaderno de Estudio","_small",CONCATENATE(IF(I25="","","n"),IF(LEFT($G$5,1)="F",".jpg",".png")))),"")</f>
        <v>CN_10_02_CO_IMG16_small</v>
      </c>
      <c r="G25" s="14" t="str">
        <f>IF(F25&lt;&gt;"",IF($G$4="Recurso",IF(LEFT($G$5,1)="M",VLOOKUP($G$5,'Definición técnica de imagenes'!$A$3:$G$17,5,FALSE),IF($G$5="F1",'Definición técnica de imagenes'!$E$15,'Definición técnica de imagenes'!$F$13)),'Definición técnica de imagenes'!$E$16),"")</f>
        <v>526 x 370 px</v>
      </c>
      <c r="H25" s="14" t="str">
        <f>IF(AND(I25&lt;&gt;"",I25&lt;&gt;0),IF(OR(B25&lt;&gt;"",J25&lt;&gt;""),CONCATENATE($C$7,"_",$A25,IF($G$4="Cuaderno de Estudio","_zoom",CONCATENATE("a",IF(LEFT($G$5,1)="F",".jpg",".png")))),""),"")</f>
        <v>CN_10_02_CO_IMG16_zoom</v>
      </c>
      <c r="I25" s="14" t="str">
        <f>IF(OR(B26&lt;&gt;"",J26&lt;&gt;""),IF($G$4="Recurso",IF(LEFT($G$5,1)="M",IF(VLOOKUP($G$5,'Definición técnica de imagenes'!$A$3:$G$17,6,FALSE)=0,"",VLOOKUP($G$5,'Definición técnica de imagenes'!$A$3:$G$17,6,FALSE)),IF($G$5="F1","","")),'Definición técnica de imagenes'!$F$16),"")</f>
        <v>800 x 600 px</v>
      </c>
      <c r="J25" s="79" t="s">
        <v>196</v>
      </c>
      <c r="K25" s="19"/>
      <c r="L25" s="15"/>
    </row>
    <row r="26" spans="1:12" s="12" customFormat="1" x14ac:dyDescent="0.25">
      <c r="A26" s="13" t="s">
        <v>166</v>
      </c>
      <c r="B26" s="76" t="s">
        <v>198</v>
      </c>
      <c r="C26" s="73" t="str">
        <f>IF(OR(B26&lt;&gt;"",J27&lt;&gt;""),IF($G$4="Recurso",CONCATENATE($G$4," ",$G$5),$G$4),"")</f>
        <v>Cuaderno de Estudio</v>
      </c>
      <c r="D26" s="14" t="s">
        <v>151</v>
      </c>
      <c r="E26" s="14" t="s">
        <v>149</v>
      </c>
      <c r="F26" s="14" t="str">
        <f>IF(OR(B26&lt;&gt;"",J26&lt;&gt;""),CONCATENATE($C$7,"_",$A26,IF($G$4="Cuaderno de Estudio","_small",CONCATENATE(IF(I26="","","n"),IF(LEFT($G$5,1)="F",".jpg",".png")))),"")</f>
        <v>CN_10_02_CO_IMG17_small</v>
      </c>
      <c r="G26" s="14" t="str">
        <f>IF(F26&lt;&gt;"",IF($G$4="Recurso",IF(LEFT($G$5,1)="M",VLOOKUP($G$5,'Definición técnica de imagenes'!$A$3:$G$17,5,FALSE),IF($G$5="F1",'Definición técnica de imagenes'!$E$15,'Definición técnica de imagenes'!$F$13)),'Definición técnica de imagenes'!$E$16),"")</f>
        <v>526 x 370 px</v>
      </c>
      <c r="H26" s="14" t="str">
        <f>IF(AND(I26&lt;&gt;"",I26&lt;&gt;0),IF(OR(B26&lt;&gt;"",J26&lt;&gt;""),CONCATENATE($C$7,"_",$A26,IF($G$4="Cuaderno de Estudio","_zoom",CONCATENATE("a",IF(LEFT($G$5,1)="F",".jpg",".png")))),""),"")</f>
        <v>CN_10_02_CO_IMG17_zoom</v>
      </c>
      <c r="I26" s="14" t="str">
        <f>IF(OR(B27&lt;&gt;"",J27&lt;&gt;""),IF($G$4="Recurso",IF(LEFT($G$5,1)="M",IF(VLOOKUP($G$5,'Definición técnica de imagenes'!$A$3:$G$17,6,FALSE)=0,"",VLOOKUP($G$5,'Definición técnica de imagenes'!$A$3:$G$17,6,FALSE)),IF($G$5="F1","","")),'Definición técnica de imagenes'!$F$16),"")</f>
        <v>800 x 600 px</v>
      </c>
      <c r="J26" s="79" t="s">
        <v>199</v>
      </c>
      <c r="K26" s="19"/>
      <c r="L26" s="15"/>
    </row>
    <row r="27" spans="1:12" s="12" customFormat="1" ht="15.75" x14ac:dyDescent="0.25">
      <c r="A27" s="75" t="s">
        <v>167</v>
      </c>
      <c r="B27" s="76" t="s">
        <v>200</v>
      </c>
      <c r="C27" s="73" t="str">
        <f>IF(OR(B27&lt;&gt;"",J28&lt;&gt;""),IF($G$4="Recurso",CONCATENATE($G$4," ",$G$5),$G$4),"")</f>
        <v>Cuaderno de Estudio</v>
      </c>
      <c r="D27" s="14" t="s">
        <v>151</v>
      </c>
      <c r="E27" s="14" t="s">
        <v>149</v>
      </c>
      <c r="F27" s="14" t="str">
        <f>IF(OR(B27&lt;&gt;"",J27&lt;&gt;""),CONCATENATE($C$7,"_",$A27,IF($G$4="Cuaderno de Estudio","_small",CONCATENATE(IF(I27="","","n"),IF(LEFT($G$5,1)="F",".jpg",".png")))),"")</f>
        <v>CN_10_02_CO_IMG18_small</v>
      </c>
      <c r="G27" s="14" t="str">
        <f>IF(F27&lt;&gt;"",IF($G$4="Recurso",IF(LEFT($G$5,1)="M",VLOOKUP($G$5,'Definición técnica de imagenes'!$A$3:$G$17,5,FALSE),IF($G$5="F1",'Definición técnica de imagenes'!$E$15,'Definición técnica de imagenes'!$F$13)),'Definición técnica de imagenes'!$E$16),"")</f>
        <v>526 x 370 px</v>
      </c>
      <c r="H27" s="14" t="str">
        <f t="shared" ref="H27:H29" si="4">IF(AND(I27&lt;&gt;"",I27&lt;&gt;0),IF(OR(B27&lt;&gt;"",J27&lt;&gt;""),CONCATENATE($C$7,"_",$A27,IF($G$4="Cuaderno de Estudio","_zoom",CONCATENATE("a",IF(LEFT($G$5,1)="F",".jpg",".png")))),""),"")</f>
        <v/>
      </c>
      <c r="I27" s="14"/>
      <c r="J27" s="79" t="s">
        <v>201</v>
      </c>
      <c r="K27" s="19"/>
      <c r="L27"/>
    </row>
    <row r="28" spans="1:12" s="12" customFormat="1" ht="132.75" customHeight="1" x14ac:dyDescent="0.25">
      <c r="A28" s="13" t="s">
        <v>168</v>
      </c>
      <c r="B28" s="118" t="s">
        <v>214</v>
      </c>
      <c r="C28" s="73" t="str">
        <f>IF(OR(B28&lt;&gt;"",J29&lt;&gt;""),IF($G$4="Recurso",CONCATENATE($G$4," ",$G$5),$G$4),"")</f>
        <v>Cuaderno de Estudio</v>
      </c>
      <c r="D28" s="14" t="s">
        <v>173</v>
      </c>
      <c r="E28" s="14" t="s">
        <v>149</v>
      </c>
      <c r="F28" s="14" t="str">
        <f>IF(OR(B28&lt;&gt;"",J28&lt;&gt;""),CONCATENATE($C$7,"_",$A28,IF($G$4="Cuaderno de Estudio","_small",CONCATENATE(IF(I28="","","n"),IF(LEFT($G$5,1)="F",".jpg",".png")))),"")</f>
        <v>CN_10_02_CO_IMG19_small</v>
      </c>
      <c r="G28" s="14" t="str">
        <f>IF(F28&lt;&gt;"",IF($G$4="Recurso",IF(LEFT($G$5,1)="M",VLOOKUP($G$5,'Definición técnica de imagenes'!$A$3:$G$17,5,FALSE),IF($G$5="F1",'Definición técnica de imagenes'!$E$15,'Definición técnica de imagenes'!$F$13)),'Definición técnica de imagenes'!$E$16),"")</f>
        <v>526 x 370 px</v>
      </c>
      <c r="H28" s="14" t="str">
        <f t="shared" si="4"/>
        <v/>
      </c>
      <c r="I28" s="14"/>
      <c r="J28" s="79" t="s">
        <v>202</v>
      </c>
      <c r="K28" s="118" t="s">
        <v>213</v>
      </c>
      <c r="L28" s="15"/>
    </row>
    <row r="29" spans="1:12" s="12" customFormat="1" ht="170.25" customHeight="1" x14ac:dyDescent="0.25">
      <c r="A29" s="75" t="s">
        <v>215</v>
      </c>
      <c r="B29" s="120" t="s">
        <v>216</v>
      </c>
      <c r="C29" s="73" t="str">
        <f>IF(OR(B29&lt;&gt;"",J30&lt;&gt;""),IF($G$4="Recurso",CONCATENATE($G$4," ",$G$5),$G$4),"")</f>
        <v>Cuaderno de Estudio</v>
      </c>
      <c r="D29" s="14" t="s">
        <v>173</v>
      </c>
      <c r="E29" s="14" t="s">
        <v>149</v>
      </c>
      <c r="F29" s="14" t="str">
        <f>IF(OR(B29&lt;&gt;"",J29&lt;&gt;""),CONCATENATE($C$7,"_",$A29,IF($G$4="Cuaderno de Estudio","_small",CONCATENATE(IF(I29="","","n"),IF(LEFT($G$5,1)="F",".jpg",".png")))),"")</f>
        <v>CN_10_02_CO_IMG 20_small</v>
      </c>
      <c r="G29" s="14" t="str">
        <f>IF(F29&lt;&gt;"",IF($G$4="Recurso",IF(LEFT($G$5,1)="M",VLOOKUP($G$5,'Definición técnica de imagenes'!$A$3:$G$17,5,FALSE),IF($G$5="F1",'Definición técnica de imagenes'!$E$15,'Definición técnica de imagenes'!$F$13)),'Definición técnica de imagenes'!$E$16),"")</f>
        <v>526 x 370 px</v>
      </c>
      <c r="H29" s="14" t="str">
        <f t="shared" si="4"/>
        <v/>
      </c>
      <c r="I29" s="14"/>
      <c r="J29" s="117" t="s">
        <v>218</v>
      </c>
      <c r="K29" s="118" t="s">
        <v>217</v>
      </c>
      <c r="L29" s="15"/>
    </row>
    <row r="30" spans="1:12" s="12" customFormat="1" x14ac:dyDescent="0.25">
      <c r="A30" s="13"/>
      <c r="B30" s="27"/>
      <c r="C30" s="27"/>
      <c r="D30" s="14"/>
      <c r="E30" s="14"/>
      <c r="F30" s="14" t="str">
        <f t="shared" si="0"/>
        <v/>
      </c>
      <c r="G30" s="14" t="str">
        <f>IF(F30&lt;&gt;"",IF($G$4="Recurso",IF(LEFT($G$5,1)="M",VLOOKUP($G$5,'Definición técnica de imagenes'!$A$3:$G$17,5,FALSE),IF($G$5="F1",'Definición técnica de imagenes'!$E$15,'Definición técnica de imagenes'!$F$13)),'Definición técnica de imagenes'!$E$16),"")</f>
        <v/>
      </c>
      <c r="H30" s="14" t="str">
        <f t="shared" si="1"/>
        <v/>
      </c>
      <c r="I30" s="14" t="str">
        <f>IF(OR(B30&lt;&gt;"",J30&lt;&gt;""),IF($G$4="Recurso",IF(LEFT($G$5,1)="M",IF(VLOOKUP($G$5,'Definición técnica de imagenes'!$A$3:$G$17,6,FALSE)=0,"",VLOOKUP($G$5,'Definición técnica de imagenes'!$A$3:$G$17,6,FALSE)),IF($G$5="F1","","")),'Definición técnica de imagenes'!$F$16),"")</f>
        <v/>
      </c>
      <c r="J30" s="19"/>
      <c r="K30" s="19"/>
      <c r="L30" s="15"/>
    </row>
    <row r="31" spans="1:12" s="12" customFormat="1" x14ac:dyDescent="0.25">
      <c r="A31" s="13"/>
      <c r="B31" s="27"/>
      <c r="C31" s="27"/>
      <c r="D31" s="14"/>
      <c r="E31" s="14"/>
      <c r="F31" s="14" t="str">
        <f t="shared" si="0"/>
        <v/>
      </c>
      <c r="G31" s="14" t="str">
        <f>IF(F31&lt;&gt;"",IF($G$4="Recurso",IF(LEFT($G$5,1)="M",VLOOKUP($G$5,'Definición técnica de imagenes'!$A$3:$G$17,5,FALSE),IF($G$5="F1",'Definición técnica de imagenes'!$E$15,'Definición técnica de imagenes'!$F$13)),'Definición técnica de imagenes'!$E$16),"")</f>
        <v/>
      </c>
      <c r="H31" s="14" t="str">
        <f t="shared" si="1"/>
        <v/>
      </c>
      <c r="I31" s="14" t="str">
        <f>IF(OR(B31&lt;&gt;"",J31&lt;&gt;""),IF($G$4="Recurso",IF(LEFT($G$5,1)="M",IF(VLOOKUP($G$5,'Definición técnica de imagenes'!$A$3:$G$17,6,FALSE)=0,"",VLOOKUP($G$5,'Definición técnica de imagenes'!$A$3:$G$17,6,FALSE)),IF($G$5="F1","","")),'Definición técnica de imagenes'!$F$16),"")</f>
        <v/>
      </c>
      <c r="J31" s="19"/>
      <c r="K31" s="19"/>
      <c r="L31" s="15"/>
    </row>
    <row r="32" spans="1:12" s="12" customFormat="1" x14ac:dyDescent="0.25">
      <c r="A32" s="13"/>
      <c r="B32" s="27"/>
      <c r="C32" s="27"/>
      <c r="D32" s="14"/>
      <c r="E32" s="14"/>
      <c r="F32" s="14" t="str">
        <f t="shared" si="0"/>
        <v/>
      </c>
      <c r="G32" s="14" t="str">
        <f>IF(F32&lt;&gt;"",IF($G$4="Recurso",IF(LEFT($G$5,1)="M",VLOOKUP($G$5,'Definición técnica de imagenes'!$A$3:$G$17,5,FALSE),IF($G$5="F1",'Definición técnica de imagenes'!$E$15,'Definición técnica de imagenes'!$F$13)),'Definición técnica de imagenes'!$E$16),"")</f>
        <v/>
      </c>
      <c r="H32" s="14" t="str">
        <f t="shared" si="1"/>
        <v/>
      </c>
      <c r="I32" s="14" t="str">
        <f>IF(OR(B32&lt;&gt;"",J32&lt;&gt;""),IF($G$4="Recurso",IF(LEFT($G$5,1)="M",IF(VLOOKUP($G$5,'Definición técnica de imagenes'!$A$3:$G$17,6,FALSE)=0,"",VLOOKUP($G$5,'Definición técnica de imagenes'!$A$3:$G$17,6,FALSE)),IF($G$5="F1","","")),'Definición técnica de imagenes'!$F$16),"")</f>
        <v/>
      </c>
      <c r="J32" s="19"/>
      <c r="K32" s="19"/>
      <c r="L32" s="15"/>
    </row>
    <row r="33" spans="1:12" s="12" customFormat="1" x14ac:dyDescent="0.25">
      <c r="A33" s="13"/>
      <c r="B33" s="27"/>
      <c r="C33" s="27"/>
      <c r="D33" s="14"/>
      <c r="E33" s="14"/>
      <c r="F33" s="14" t="str">
        <f t="shared" si="0"/>
        <v/>
      </c>
      <c r="G33" s="14" t="str">
        <f>IF(F33&lt;&gt;"",IF($G$4="Recurso",IF(LEFT($G$5,1)="M",VLOOKUP($G$5,'Definición técnica de imagenes'!$A$3:$G$17,5,FALSE),IF($G$5="F1",'Definición técnica de imagenes'!$E$15,'Definición técnica de imagenes'!$F$13)),'Definición técnica de imagenes'!$E$16),"")</f>
        <v/>
      </c>
      <c r="H33" s="14" t="str">
        <f t="shared" si="1"/>
        <v/>
      </c>
      <c r="I33" s="14" t="str">
        <f>IF(OR(B33&lt;&gt;"",J33&lt;&gt;""),IF($G$4="Recurso",IF(LEFT($G$5,1)="M",IF(VLOOKUP($G$5,'Definición técnica de imagenes'!$A$3:$G$17,6,FALSE)=0,"",VLOOKUP($G$5,'Definición técnica de imagenes'!$A$3:$G$17,6,FALSE)),IF($G$5="F1","","")),'Definición técnica de imagenes'!$F$16),"")</f>
        <v/>
      </c>
      <c r="J33" s="19"/>
      <c r="K33" s="19"/>
      <c r="L33" s="15"/>
    </row>
    <row r="34" spans="1:12" s="12" customFormat="1" x14ac:dyDescent="0.25">
      <c r="A34" s="13"/>
      <c r="B34" s="27"/>
      <c r="C34" s="27"/>
      <c r="D34" s="14"/>
      <c r="E34" s="14"/>
      <c r="F34" s="14" t="str">
        <f t="shared" si="0"/>
        <v/>
      </c>
      <c r="G34" s="14" t="str">
        <f>IF(F34&lt;&gt;"",IF($G$4="Recurso",IF(LEFT($G$5,1)="M",VLOOKUP($G$5,'Definición técnica de imagenes'!$A$3:$G$17,5,FALSE),IF($G$5="F1",'Definición técnica de imagenes'!$E$15,'Definición técnica de imagenes'!$F$13)),'Definición técnica de imagenes'!$E$16),"")</f>
        <v/>
      </c>
      <c r="H34" s="14" t="str">
        <f t="shared" si="1"/>
        <v/>
      </c>
      <c r="I34" s="14" t="str">
        <f>IF(OR(B34&lt;&gt;"",J34&lt;&gt;""),IF($G$4="Recurso",IF(LEFT($G$5,1)="M",IF(VLOOKUP($G$5,'Definición técnica de imagenes'!$A$3:$G$17,6,FALSE)=0,"",VLOOKUP($G$5,'Definición técnica de imagenes'!$A$3:$G$17,6,FALSE)),IF($G$5="F1","","")),'Definición técnica de imagenes'!$F$16),"")</f>
        <v/>
      </c>
      <c r="J34" s="19"/>
      <c r="K34" s="19"/>
      <c r="L34" s="15"/>
    </row>
    <row r="35" spans="1:12" s="12" customFormat="1" x14ac:dyDescent="0.25">
      <c r="A35" s="13"/>
      <c r="B35" s="26"/>
      <c r="C35" s="26"/>
      <c r="D35" s="14"/>
      <c r="E35" s="14"/>
      <c r="F35" s="14" t="str">
        <f t="shared" si="0"/>
        <v/>
      </c>
      <c r="G35" s="14" t="str">
        <f>IF(F35&lt;&gt;"",IF($G$4="Recurso",IF(LEFT($G$5,1)="M",VLOOKUP($G$5,'Definición técnica de imagenes'!$A$3:$G$17,5,FALSE),IF($G$5="F1",'Definición técnica de imagenes'!$E$15,'Definición técnica de imagenes'!$F$13)),'Definición técnica de imagenes'!$E$16),"")</f>
        <v/>
      </c>
      <c r="H35" s="14" t="str">
        <f t="shared" si="1"/>
        <v/>
      </c>
      <c r="I35" s="14" t="str">
        <f>IF(OR(B35&lt;&gt;"",J35&lt;&gt;""),IF($G$4="Recurso",IF(LEFT($G$5,1)="M",IF(VLOOKUP($G$5,'Definición técnica de imagenes'!$A$3:$G$17,6,FALSE)=0,"",VLOOKUP($G$5,'Definición técnica de imagenes'!$A$3:$G$17,6,FALSE)),IF($G$5="F1","","")),'Definición técnica de imagenes'!$F$16),"")</f>
        <v/>
      </c>
      <c r="J35" s="14"/>
      <c r="K35" s="15"/>
      <c r="L35" s="15"/>
    </row>
    <row r="36" spans="1:12" s="12" customFormat="1" x14ac:dyDescent="0.25">
      <c r="A36" s="13"/>
      <c r="B36" s="28"/>
      <c r="C36" s="28"/>
      <c r="D36" s="14"/>
      <c r="E36" s="14"/>
      <c r="F36" s="14" t="str">
        <f t="shared" si="0"/>
        <v/>
      </c>
      <c r="G36" s="14" t="str">
        <f>IF(F36&lt;&gt;"",IF($G$4="Recurso",IF(LEFT($G$5,1)="M",VLOOKUP($G$5,'Definición técnica de imagenes'!$A$3:$G$17,5,FALSE),IF($G$5="F1",'Definición técnica de imagenes'!$E$15,'Definición técnica de imagenes'!$F$13)),'Definición técnica de imagenes'!$E$16),"")</f>
        <v/>
      </c>
      <c r="H36" s="14" t="str">
        <f t="shared" si="1"/>
        <v/>
      </c>
      <c r="I36" s="14" t="str">
        <f>IF(OR(B36&lt;&gt;"",J36&lt;&gt;""),IF($G$4="Recurso",IF(LEFT($G$5,1)="M",IF(VLOOKUP($G$5,'Definición técnica de imagenes'!$A$3:$G$17,6,FALSE)=0,"",VLOOKUP($G$5,'Definición técnica de imagenes'!$A$3:$G$17,6,FALSE)),IF($G$5="F1","","")),'Definición técnica de imagenes'!$F$16),"")</f>
        <v/>
      </c>
      <c r="J36" s="14"/>
      <c r="K36" s="15"/>
      <c r="L36" s="15"/>
    </row>
    <row r="37" spans="1:12" s="12" customFormat="1" x14ac:dyDescent="0.25">
      <c r="A37" s="13"/>
      <c r="B37" s="26"/>
      <c r="C37" s="26"/>
      <c r="D37" s="14"/>
      <c r="E37" s="14"/>
      <c r="F37" s="14" t="str">
        <f t="shared" si="0"/>
        <v/>
      </c>
      <c r="G37" s="14" t="str">
        <f>IF(F37&lt;&gt;"",IF($G$4="Recurso",IF(LEFT($G$5,1)="M",VLOOKUP($G$5,'Definición técnica de imagenes'!$A$3:$G$17,5,FALSE),IF($G$5="F1",'Definición técnica de imagenes'!$E$15,'Definición técnica de imagenes'!$F$13)),'Definición técnica de imagenes'!$E$16),"")</f>
        <v/>
      </c>
      <c r="H37" s="14" t="str">
        <f t="shared" si="1"/>
        <v/>
      </c>
      <c r="I37" s="14" t="str">
        <f>IF(OR(B37&lt;&gt;"",J37&lt;&gt;""),IF($G$4="Recurso",IF(LEFT($G$5,1)="M",IF(VLOOKUP($G$5,'Definición técnica de imagenes'!$A$3:$G$17,6,FALSE)=0,"",VLOOKUP($G$5,'Definición técnica de imagenes'!$A$3:$G$17,6,FALSE)),IF($G$5="F1","","")),'Definición técnica de imagenes'!$F$16),"")</f>
        <v/>
      </c>
      <c r="J37" s="21"/>
      <c r="K37" s="15"/>
      <c r="L37" s="15"/>
    </row>
    <row r="38" spans="1:12" s="12" customFormat="1" x14ac:dyDescent="0.25">
      <c r="A38" s="13"/>
      <c r="B38" s="29"/>
      <c r="C38" s="29"/>
      <c r="D38" s="14"/>
      <c r="E38" s="14"/>
      <c r="F38" s="14" t="str">
        <f t="shared" si="0"/>
        <v/>
      </c>
      <c r="G38" s="14" t="str">
        <f>IF(F38&lt;&gt;"",IF($G$4="Recurso",IF(LEFT($G$5,1)="M",VLOOKUP($G$5,'Definición técnica de imagenes'!$A$3:$G$17,5,FALSE),IF($G$5="F1",'Definición técnica de imagenes'!$E$15,'Definición técnica de imagenes'!$F$13)),'Definición técnica de imagenes'!$E$16),"")</f>
        <v/>
      </c>
      <c r="H38" s="14" t="str">
        <f t="shared" si="1"/>
        <v/>
      </c>
      <c r="I38" s="14" t="str">
        <f>IF(OR(B38&lt;&gt;"",J38&lt;&gt;""),IF($G$4="Recurso",IF(LEFT($G$5,1)="M",IF(VLOOKUP($G$5,'Definición técnica de imagenes'!$A$3:$G$17,6,FALSE)=0,"",VLOOKUP($G$5,'Definición técnica de imagenes'!$A$3:$G$17,6,FALSE)),IF($G$5="F1","","")),'Definición técnica de imagenes'!$F$16),"")</f>
        <v/>
      </c>
      <c r="J38" s="22"/>
      <c r="K38" s="15"/>
      <c r="L38" s="15"/>
    </row>
    <row r="39" spans="1:12" s="12" customFormat="1" x14ac:dyDescent="0.25">
      <c r="A39" s="13"/>
      <c r="B39" s="26"/>
      <c r="C39" s="26"/>
      <c r="D39" s="14"/>
      <c r="E39" s="14"/>
      <c r="F39" s="14" t="str">
        <f t="shared" si="0"/>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IF(OR(B39&lt;&gt;"",J39&lt;&gt;""),IF($G$4="Recurso",IF(LEFT($G$5,1)="M",IF(VLOOKUP($G$5,'Definición técnica de imagenes'!$A$3:$G$17,6,FALSE)=0,"",VLOOKUP($G$5,'Definición técnica de imagenes'!$A$3:$G$17,6,FALSE)),IF($G$5="F1","","")),'Definición técnica de imagenes'!$F$16),"")</f>
        <v/>
      </c>
      <c r="J39" s="14"/>
      <c r="K39" s="15"/>
      <c r="L39" s="15"/>
    </row>
    <row r="40" spans="1:12" s="12" customFormat="1" x14ac:dyDescent="0.25">
      <c r="A40" s="13"/>
      <c r="B40" s="26"/>
      <c r="C40" s="26"/>
      <c r="D40" s="14"/>
      <c r="E40" s="14"/>
      <c r="F40" s="14" t="str">
        <f t="shared" si="0"/>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IF(OR(B40&lt;&gt;"",J40&lt;&gt;""),IF($G$4="Recurso",IF(LEFT($G$5,1)="M",IF(VLOOKUP($G$5,'Definición técnica de imagenes'!$A$3:$G$17,6,FALSE)=0,"",VLOOKUP($G$5,'Definición técnica de imagenes'!$A$3:$G$17,6,FALSE)),IF($G$5="F1","","")),'Definición técnica de imagenes'!$F$16),"")</f>
        <v/>
      </c>
      <c r="J40" s="14"/>
      <c r="K40" s="15"/>
      <c r="L40" s="15"/>
    </row>
    <row r="41" spans="1:12" s="12" customFormat="1" x14ac:dyDescent="0.25">
      <c r="A41" s="13"/>
      <c r="B41" s="26"/>
      <c r="C41" s="26"/>
      <c r="D41" s="14"/>
      <c r="E41" s="14"/>
      <c r="F41" s="14" t="str">
        <f t="shared" si="0"/>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IF(OR(B41&lt;&gt;"",J41&lt;&gt;""),IF($G$4="Recurso",IF(LEFT($G$5,1)="M",IF(VLOOKUP($G$5,'Definición técnica de imagenes'!$A$3:$G$17,6,FALSE)=0,"",VLOOKUP($G$5,'Definición técnica de imagenes'!$A$3:$G$17,6,FALSE)),IF($G$5="F1","","")),'Definición técnica de imagenes'!$F$16),"")</f>
        <v/>
      </c>
      <c r="J41" s="14"/>
      <c r="K41" s="15"/>
      <c r="L41" s="15"/>
    </row>
    <row r="42" spans="1:12" s="12" customFormat="1" x14ac:dyDescent="0.25">
      <c r="A42" s="13"/>
      <c r="B42" s="26"/>
      <c r="C42" s="26"/>
      <c r="D42" s="14"/>
      <c r="E42" s="14"/>
      <c r="F42" s="14" t="str">
        <f t="shared" si="0"/>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IF(OR(B42&lt;&gt;"",J42&lt;&gt;""),IF($G$4="Recurso",IF(LEFT($G$5,1)="M",IF(VLOOKUP($G$5,'Definición técnica de imagenes'!$A$3:$G$17,6,FALSE)=0,"",VLOOKUP($G$5,'Definición técnica de imagenes'!$A$3:$G$17,6,FALSE)),IF($G$5="F1","","")),'Definición técnica de imagenes'!$F$16),"")</f>
        <v/>
      </c>
      <c r="J42" s="14"/>
      <c r="K42" s="15"/>
      <c r="L42" s="15"/>
    </row>
    <row r="43" spans="1:12" s="12" customFormat="1" x14ac:dyDescent="0.25">
      <c r="A43" s="13"/>
      <c r="B43" s="26"/>
      <c r="C43" s="26"/>
      <c r="D43" s="14"/>
      <c r="E43" s="14"/>
      <c r="F43" s="14" t="str">
        <f t="shared" si="0"/>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IF(OR(B43&lt;&gt;"",J43&lt;&gt;""),IF($G$4="Recurso",IF(LEFT($G$5,1)="M",IF(VLOOKUP($G$5,'Definición técnica de imagenes'!$A$3:$G$17,6,FALSE)=0,"",VLOOKUP($G$5,'Definición técnica de imagenes'!$A$3:$G$17,6,FALSE)),IF($G$5="F1","","")),'Definición técnica de imagenes'!$F$16),"")</f>
        <v/>
      </c>
      <c r="J43" s="14"/>
      <c r="K43" s="15"/>
      <c r="L43" s="15"/>
    </row>
    <row r="44" spans="1:12" s="12" customFormat="1" x14ac:dyDescent="0.25">
      <c r="A44" s="13"/>
      <c r="B44" s="26"/>
      <c r="C44" s="26"/>
      <c r="D44" s="14"/>
      <c r="E44" s="14"/>
      <c r="F44" s="14" t="str">
        <f t="shared" si="0"/>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IF(OR(B44&lt;&gt;"",J44&lt;&gt;""),IF($G$4="Recurso",IF(LEFT($G$5,1)="M",IF(VLOOKUP($G$5,'Definición técnica de imagenes'!$A$3:$G$17,6,FALSE)=0,"",VLOOKUP($G$5,'Definición técnica de imagenes'!$A$3:$G$17,6,FALSE)),IF($G$5="F1","","")),'Definición técnica de imagenes'!$F$16),"")</f>
        <v/>
      </c>
      <c r="J44" s="14"/>
      <c r="K44" s="15"/>
      <c r="L44" s="15"/>
    </row>
    <row r="45" spans="1:12" s="12" customFormat="1" x14ac:dyDescent="0.25">
      <c r="A45" s="13"/>
      <c r="B45" s="26"/>
      <c r="C45" s="26"/>
      <c r="D45" s="14"/>
      <c r="E45" s="14"/>
      <c r="F45" s="14" t="str">
        <f t="shared" si="0"/>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IF(OR(B45&lt;&gt;"",J45&lt;&gt;""),IF($G$4="Recurso",IF(LEFT($G$5,1)="M",IF(VLOOKUP($G$5,'Definición técnica de imagenes'!$A$3:$G$17,6,FALSE)=0,"",VLOOKUP($G$5,'Definición técnica de imagenes'!$A$3:$G$17,6,FALSE)),IF($G$5="F1","","")),'Definición técnica de imagenes'!$F$16),"")</f>
        <v/>
      </c>
      <c r="J45" s="14"/>
      <c r="K45" s="15"/>
      <c r="L45" s="15"/>
    </row>
    <row r="46" spans="1:12" s="12" customFormat="1" x14ac:dyDescent="0.25">
      <c r="A46" s="13"/>
      <c r="B46" s="26"/>
      <c r="C46" s="26"/>
      <c r="D46" s="14"/>
      <c r="E46" s="14"/>
      <c r="F46" s="14" t="str">
        <f t="shared" si="0"/>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IF(OR(B46&lt;&gt;"",J46&lt;&gt;""),IF($G$4="Recurso",IF(LEFT($G$5,1)="M",IF(VLOOKUP($G$5,'Definición técnica de imagenes'!$A$3:$G$17,6,FALSE)=0,"",VLOOKUP($G$5,'Definición técnica de imagenes'!$A$3:$G$17,6,FALSE)),IF($G$5="F1","","")),'Definición técnica de imagenes'!$F$16),"")</f>
        <v/>
      </c>
      <c r="J46" s="14"/>
      <c r="K46" s="15"/>
      <c r="L46" s="15"/>
    </row>
    <row r="47" spans="1:12" s="12" customFormat="1" x14ac:dyDescent="0.25">
      <c r="A47" s="13"/>
      <c r="B47" s="26"/>
      <c r="C47" s="26"/>
      <c r="D47" s="14"/>
      <c r="E47" s="14"/>
      <c r="F47" s="14" t="str">
        <f t="shared" si="0"/>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IF(OR(B47&lt;&gt;"",J47&lt;&gt;""),IF($G$4="Recurso",IF(LEFT($G$5,1)="M",IF(VLOOKUP($G$5,'Definición técnica de imagenes'!$A$3:$G$17,6,FALSE)=0,"",VLOOKUP($G$5,'Definición técnica de imagenes'!$A$3:$G$17,6,FALSE)),IF($G$5="F1","","")),'Definición técnica de imagenes'!$F$16),"")</f>
        <v/>
      </c>
      <c r="J47" s="14"/>
      <c r="K47" s="15"/>
      <c r="L47" s="15"/>
    </row>
    <row r="48" spans="1:12" s="12" customFormat="1" x14ac:dyDescent="0.25">
      <c r="A48" s="13"/>
      <c r="B48" s="26"/>
      <c r="C48" s="26"/>
      <c r="D48" s="14"/>
      <c r="E48" s="14"/>
      <c r="F48" s="14" t="str">
        <f t="shared" si="0"/>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IF(OR(B48&lt;&gt;"",J48&lt;&gt;""),IF($G$4="Recurso",IF(LEFT($G$5,1)="M",IF(VLOOKUP($G$5,'Definición técnica de imagenes'!$A$3:$G$17,6,FALSE)=0,"",VLOOKUP($G$5,'Definición técnica de imagenes'!$A$3:$G$17,6,FALSE)),IF($G$5="F1","","")),'Definición técnica de imagenes'!$F$16),"")</f>
        <v/>
      </c>
      <c r="J48" s="14"/>
      <c r="K48" s="15"/>
      <c r="L48" s="15"/>
    </row>
    <row r="49" spans="1:12" s="12" customFormat="1" x14ac:dyDescent="0.25">
      <c r="A49" s="13"/>
      <c r="B49" s="26"/>
      <c r="C49" s="26"/>
      <c r="D49" s="14"/>
      <c r="E49" s="14"/>
      <c r="F49" s="14" t="str">
        <f t="shared" si="0"/>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IF(OR(B49&lt;&gt;"",J49&lt;&gt;""),IF($G$4="Recurso",IF(LEFT($G$5,1)="M",IF(VLOOKUP($G$5,'Definición técnica de imagenes'!$A$3:$G$17,6,FALSE)=0,"",VLOOKUP($G$5,'Definición técnica de imagenes'!$A$3:$G$17,6,FALSE)),IF($G$5="F1","","")),'Definición técnica de imagenes'!$F$16),"")</f>
        <v/>
      </c>
      <c r="J49" s="14"/>
      <c r="K49" s="15"/>
      <c r="L49" s="15"/>
    </row>
    <row r="50" spans="1:12" s="12" customFormat="1" x14ac:dyDescent="0.25">
      <c r="A50" s="13"/>
      <c r="B50" s="26"/>
      <c r="C50" s="26"/>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IF(OR(B50&lt;&gt;"",J50&lt;&gt;""),IF($G$4="Recurso",IF(LEFT($G$5,1)="M",IF(VLOOKUP($G$5,'Definición técnica de imagenes'!$A$3:$G$17,6,FALSE)=0,"",VLOOKUP($G$5,'Definición técnica de imagenes'!$A$3:$G$17,6,FALSE)),IF($G$5="F1","","")),'Definición técnica de imagenes'!$F$16),"")</f>
        <v/>
      </c>
      <c r="J50" s="14"/>
      <c r="K50" s="15"/>
      <c r="L50" s="15"/>
    </row>
    <row r="51" spans="1:12" s="12" customFormat="1" x14ac:dyDescent="0.25">
      <c r="A51" s="13"/>
      <c r="B51" s="26"/>
      <c r="C51" s="26"/>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IF(OR(B51&lt;&gt;"",J51&lt;&gt;""),IF($G$4="Recurso",IF(LEFT($G$5,1)="M",IF(VLOOKUP($G$5,'Definición técnica de imagenes'!$A$3:$G$17,6,FALSE)=0,"",VLOOKUP($G$5,'Definición técnica de imagenes'!$A$3:$G$17,6,FALSE)),IF($G$5="F1","","")),'Definición técnica de imagenes'!$F$16),"")</f>
        <v/>
      </c>
      <c r="J51" s="14"/>
      <c r="K51" s="15"/>
      <c r="L51" s="15"/>
    </row>
    <row r="52" spans="1:12" s="12" customFormat="1" x14ac:dyDescent="0.25">
      <c r="A52" s="13"/>
      <c r="B52" s="26"/>
      <c r="C52" s="26"/>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c r="L52" s="15"/>
    </row>
    <row r="53" spans="1:12" s="12" customFormat="1" x14ac:dyDescent="0.25">
      <c r="A53" s="13"/>
      <c r="B53" s="26"/>
      <c r="C53" s="26"/>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c r="L53" s="15"/>
    </row>
    <row r="54" spans="1:12" s="12" customFormat="1" x14ac:dyDescent="0.25">
      <c r="A54" s="13"/>
      <c r="B54" s="26"/>
      <c r="C54" s="26"/>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c r="L54" s="15"/>
    </row>
    <row r="55" spans="1:12" s="12" customFormat="1" x14ac:dyDescent="0.25">
      <c r="A55" s="13"/>
      <c r="B55" s="26"/>
      <c r="C55" s="26"/>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c r="L55" s="15"/>
    </row>
    <row r="56" spans="1:12" s="12" customFormat="1" x14ac:dyDescent="0.25">
      <c r="A56" s="13"/>
      <c r="B56" s="26"/>
      <c r="C56" s="26"/>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c r="L56" s="15"/>
    </row>
    <row r="57" spans="1:12" s="12" customFormat="1" x14ac:dyDescent="0.25">
      <c r="A57" s="13"/>
      <c r="B57" s="26"/>
      <c r="C57" s="26"/>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c r="L57" s="15"/>
    </row>
    <row r="58" spans="1:12" s="12" customFormat="1" x14ac:dyDescent="0.25">
      <c r="A58" s="13"/>
      <c r="B58" s="26"/>
      <c r="C58" s="26"/>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c r="L58" s="15"/>
    </row>
    <row r="59" spans="1:12" s="12" customFormat="1" x14ac:dyDescent="0.25">
      <c r="A59" s="13"/>
      <c r="B59" s="26"/>
      <c r="C59" s="26"/>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c r="L59" s="15"/>
    </row>
    <row r="60" spans="1:12" s="12" customFormat="1" x14ac:dyDescent="0.25">
      <c r="A60" s="13"/>
      <c r="B60" s="26"/>
      <c r="C60" s="26"/>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c r="L60" s="15"/>
    </row>
    <row r="61" spans="1:12" s="12" customFormat="1" x14ac:dyDescent="0.25">
      <c r="A61" s="13"/>
      <c r="B61" s="26"/>
      <c r="C61" s="26"/>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c r="L61" s="15"/>
    </row>
    <row r="62" spans="1:12" s="12" customFormat="1" x14ac:dyDescent="0.25">
      <c r="A62" s="13"/>
      <c r="B62" s="13"/>
      <c r="C62" s="13"/>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c r="L62" s="15"/>
    </row>
    <row r="63" spans="1:12" s="12" customFormat="1" x14ac:dyDescent="0.25">
      <c r="A63" s="13"/>
      <c r="B63" s="13"/>
      <c r="C63" s="13"/>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c r="L63" s="15"/>
    </row>
    <row r="64" spans="1:12" s="12" customFormat="1" x14ac:dyDescent="0.25">
      <c r="A64" s="13"/>
      <c r="B64" s="13"/>
      <c r="C64" s="13"/>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c r="L64" s="15"/>
    </row>
    <row r="65" spans="1:12" s="12" customFormat="1" x14ac:dyDescent="0.25">
      <c r="A65" s="13"/>
      <c r="B65" s="13"/>
      <c r="C65" s="13"/>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c r="L65" s="15"/>
    </row>
    <row r="66" spans="1:12" s="12" customFormat="1" x14ac:dyDescent="0.25">
      <c r="A66" s="13"/>
      <c r="B66" s="13"/>
      <c r="C66" s="13"/>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c r="L66" s="15"/>
    </row>
    <row r="67" spans="1:12" s="12" customFormat="1" x14ac:dyDescent="0.25">
      <c r="A67" s="13"/>
      <c r="B67" s="13"/>
      <c r="C67" s="13"/>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c r="L67" s="15"/>
    </row>
    <row r="68" spans="1:12" s="12" customFormat="1" x14ac:dyDescent="0.25">
      <c r="A68" s="13"/>
      <c r="B68" s="13"/>
      <c r="C68" s="13"/>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c r="L68" s="15"/>
    </row>
    <row r="69" spans="1:12" s="12" customFormat="1" x14ac:dyDescent="0.25">
      <c r="A69" s="13"/>
      <c r="B69" s="13"/>
      <c r="C69" s="13"/>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c r="L69" s="15"/>
    </row>
    <row r="70" spans="1:12" s="12" customFormat="1" x14ac:dyDescent="0.25">
      <c r="A70" s="13"/>
      <c r="B70" s="13"/>
      <c r="C70" s="13"/>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c r="L70" s="15"/>
    </row>
    <row r="71" spans="1:12" s="12" customFormat="1" x14ac:dyDescent="0.25">
      <c r="A71" s="13"/>
      <c r="B71" s="13"/>
      <c r="C71" s="13"/>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c r="L71" s="15"/>
    </row>
    <row r="72" spans="1:12" s="12" customFormat="1" x14ac:dyDescent="0.25">
      <c r="A72" s="13"/>
      <c r="B72" s="13"/>
      <c r="C72" s="13"/>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c r="L72" s="15"/>
    </row>
    <row r="73" spans="1:12" s="12" customFormat="1" x14ac:dyDescent="0.25">
      <c r="A73" s="13"/>
      <c r="B73" s="13"/>
      <c r="C73" s="13"/>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IF(OR(B73&lt;&gt;"",J73&lt;&gt;""),IF($G$4="Recurso",IF(LEFT($G$5,1)="M",IF(VLOOKUP($G$5,'Definición técnica de imagenes'!$A$3:$G$17,6,FALSE)=0,"",VLOOKUP($G$5,'Definición técnica de imagenes'!$A$3:$G$17,6,FALSE)),IF($G$5="F1","","")),'Definición técnica de imagenes'!$F$16),"")</f>
        <v/>
      </c>
      <c r="J73" s="14"/>
      <c r="K73" s="15"/>
      <c r="L73" s="15"/>
    </row>
    <row r="74" spans="1:12" s="12" customFormat="1" x14ac:dyDescent="0.25">
      <c r="A74" s="13"/>
      <c r="B74" s="13"/>
      <c r="C74" s="13"/>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IF(OR(B74&lt;&gt;"",J74&lt;&gt;""),IF($G$4="Recurso",IF(LEFT($G$5,1)="M",IF(VLOOKUP($G$5,'Definición técnica de imagenes'!$A$3:$G$17,6,FALSE)=0,"",VLOOKUP($G$5,'Definición técnica de imagenes'!$A$3:$G$17,6,FALSE)),IF($G$5="F1","","")),'Definición técnica de imagenes'!$F$16),"")</f>
        <v/>
      </c>
      <c r="J74" s="14"/>
      <c r="K74" s="15"/>
      <c r="L74" s="15"/>
    </row>
    <row r="75" spans="1:12" s="12" customFormat="1" x14ac:dyDescent="0.25">
      <c r="A75" s="13"/>
      <c r="B75" s="13"/>
      <c r="C75" s="13"/>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c r="L75" s="15"/>
    </row>
    <row r="76" spans="1:12" s="12" customFormat="1" x14ac:dyDescent="0.25">
      <c r="A76" s="13"/>
      <c r="B76" s="13"/>
      <c r="C76" s="13"/>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c r="L76" s="15"/>
    </row>
    <row r="77" spans="1:12" s="12" customFormat="1" x14ac:dyDescent="0.25">
      <c r="A77" s="13"/>
      <c r="B77" s="13"/>
      <c r="C77" s="13"/>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c r="L77" s="15"/>
    </row>
    <row r="78" spans="1:12" s="12" customFormat="1" x14ac:dyDescent="0.25">
      <c r="A78" s="13"/>
      <c r="B78" s="13"/>
      <c r="C78" s="13"/>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c r="L78" s="15"/>
    </row>
    <row r="79" spans="1:12" s="12" customFormat="1" x14ac:dyDescent="0.25">
      <c r="A79" s="13"/>
      <c r="B79" s="13"/>
      <c r="C79" s="13"/>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c r="L79" s="15"/>
    </row>
    <row r="80" spans="1:12" s="12" customFormat="1" x14ac:dyDescent="0.25">
      <c r="A80" s="13"/>
      <c r="B80" s="13"/>
      <c r="C80" s="13"/>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c r="L80" s="15"/>
    </row>
    <row r="81" spans="1:12" s="12" customFormat="1" x14ac:dyDescent="0.25">
      <c r="A81" s="13"/>
      <c r="B81" s="13"/>
      <c r="C81" s="13"/>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c r="L81" s="15"/>
    </row>
    <row r="82" spans="1:12" s="12" customFormat="1" x14ac:dyDescent="0.25">
      <c r="A82" s="13"/>
      <c r="B82" s="13"/>
      <c r="C82" s="13"/>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c r="L82" s="15"/>
    </row>
    <row r="83" spans="1:12" s="12" customFormat="1" x14ac:dyDescent="0.25">
      <c r="A83" s="13"/>
      <c r="B83" s="13"/>
      <c r="C83" s="13"/>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c r="L83" s="15"/>
    </row>
    <row r="84" spans="1:12" s="12" customFormat="1" x14ac:dyDescent="0.25">
      <c r="A84" s="13"/>
      <c r="B84" s="13"/>
      <c r="C84" s="13"/>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c r="L84" s="15"/>
    </row>
    <row r="85" spans="1:12" s="12" customFormat="1" x14ac:dyDescent="0.25">
      <c r="A85" s="13"/>
      <c r="B85" s="13"/>
      <c r="C85" s="13"/>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c r="L85" s="15"/>
    </row>
    <row r="86" spans="1:12" s="12" customFormat="1" x14ac:dyDescent="0.25">
      <c r="A86" s="13"/>
      <c r="B86" s="13"/>
      <c r="C86" s="13"/>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c r="L86" s="15"/>
    </row>
    <row r="87" spans="1:12" s="12" customFormat="1" x14ac:dyDescent="0.25">
      <c r="A87" s="13"/>
      <c r="B87" s="13"/>
      <c r="C87" s="13"/>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c r="L87" s="15"/>
    </row>
    <row r="88" spans="1:12" s="12" customFormat="1" x14ac:dyDescent="0.25">
      <c r="A88" s="13"/>
      <c r="B88" s="13"/>
      <c r="C88" s="13"/>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c r="L88" s="15"/>
    </row>
    <row r="89" spans="1:12" s="12" customFormat="1" x14ac:dyDescent="0.25">
      <c r="A89" s="13"/>
      <c r="B89" s="13"/>
      <c r="C89" s="13"/>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c r="L89" s="15"/>
    </row>
    <row r="90" spans="1:12" s="12" customFormat="1" x14ac:dyDescent="0.25">
      <c r="A90" s="13"/>
      <c r="B90" s="13"/>
      <c r="C90" s="13"/>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c r="L90" s="15"/>
    </row>
    <row r="91" spans="1:12" s="12" customFormat="1" x14ac:dyDescent="0.25">
      <c r="A91" s="13"/>
      <c r="B91" s="13"/>
      <c r="C91" s="13"/>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c r="L91" s="15"/>
    </row>
    <row r="92" spans="1:12" s="12" customFormat="1" x14ac:dyDescent="0.25">
      <c r="A92" s="13"/>
      <c r="B92" s="13"/>
      <c r="C92" s="13"/>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c r="L92" s="15"/>
    </row>
    <row r="93" spans="1:12" s="12" customFormat="1" x14ac:dyDescent="0.25">
      <c r="A93" s="13"/>
      <c r="B93" s="13"/>
      <c r="C93" s="13"/>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c r="L93" s="15"/>
    </row>
    <row r="94" spans="1:12" s="12" customFormat="1" x14ac:dyDescent="0.25">
      <c r="A94" s="13"/>
      <c r="B94" s="13"/>
      <c r="C94" s="13"/>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c r="L94" s="15"/>
    </row>
    <row r="95" spans="1:12" s="12" customFormat="1" x14ac:dyDescent="0.25">
      <c r="A95" s="13"/>
      <c r="B95" s="13"/>
      <c r="C95" s="13"/>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c r="L95" s="15"/>
    </row>
    <row r="96" spans="1:12" s="12" customFormat="1" x14ac:dyDescent="0.25">
      <c r="A96" s="13"/>
      <c r="B96" s="13"/>
      <c r="C96" s="13"/>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c r="L96" s="15"/>
    </row>
    <row r="97" spans="1:12" s="12" customFormat="1" x14ac:dyDescent="0.25">
      <c r="A97" s="13"/>
      <c r="B97" s="13"/>
      <c r="C97" s="13"/>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c r="L97" s="15"/>
    </row>
    <row r="98" spans="1:12" s="12" customFormat="1" x14ac:dyDescent="0.25">
      <c r="A98" s="13"/>
      <c r="B98" s="13"/>
      <c r="C98" s="13"/>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c r="L98" s="15"/>
    </row>
    <row r="99" spans="1:12" s="12" customFormat="1" x14ac:dyDescent="0.25">
      <c r="A99" s="13"/>
      <c r="B99" s="13"/>
      <c r="C99" s="13"/>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c r="L99" s="15"/>
    </row>
    <row r="100" spans="1:12" s="12" customFormat="1" x14ac:dyDescent="0.25">
      <c r="A100" s="13"/>
      <c r="B100" s="13"/>
      <c r="C100" s="13"/>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c r="L100" s="15"/>
    </row>
    <row r="101" spans="1:12" s="12" customFormat="1" x14ac:dyDescent="0.25">
      <c r="A101" s="13"/>
      <c r="B101" s="13"/>
      <c r="C101" s="13"/>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c r="L101" s="15"/>
    </row>
    <row r="102" spans="1:12" s="12" customFormat="1" x14ac:dyDescent="0.25">
      <c r="A102" s="13"/>
      <c r="B102" s="13"/>
      <c r="C102" s="13"/>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c r="L102" s="15"/>
    </row>
    <row r="103" spans="1:12" s="12" customFormat="1" x14ac:dyDescent="0.25">
      <c r="A103" s="13"/>
      <c r="B103" s="13"/>
      <c r="C103" s="13"/>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c r="L103" s="15"/>
    </row>
    <row r="104" spans="1:12" s="12" customFormat="1" x14ac:dyDescent="0.25">
      <c r="A104" s="13"/>
      <c r="B104" s="13"/>
      <c r="C104" s="13"/>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c r="L104" s="15"/>
    </row>
    <row r="105" spans="1:12" s="12" customFormat="1" x14ac:dyDescent="0.25">
      <c r="A105" s="13"/>
      <c r="B105" s="13"/>
      <c r="C105" s="13"/>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c r="L105" s="15"/>
    </row>
    <row r="106" spans="1:12" s="12" customFormat="1" x14ac:dyDescent="0.25">
      <c r="A106" s="13"/>
      <c r="B106" s="13"/>
      <c r="C106" s="13"/>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c r="L106" s="15"/>
    </row>
    <row r="107" spans="1:12" s="12" customFormat="1" x14ac:dyDescent="0.25">
      <c r="A107" s="13"/>
      <c r="B107" s="13"/>
      <c r="C107" s="13"/>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c r="L107" s="15"/>
    </row>
    <row r="108" spans="1:12" s="12" customFormat="1" x14ac:dyDescent="0.25">
      <c r="A108" s="13"/>
      <c r="B108" s="13"/>
      <c r="C108" s="13"/>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c r="L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25" r:id="rId1"/>
    <hyperlink ref="B26" r:id="rId2"/>
    <hyperlink ref="B27" r:id="rId3"/>
  </hyperlinks>
  <pageMargins left="0.75" right="0.75" top="1" bottom="1" header="0.5" footer="0.5"/>
  <pageSetup orientation="portrait" horizontalDpi="4294967292" verticalDpi="4294967292" r:id="rId4"/>
  <drawing r:id="rId5"/>
  <legacyDrawing r:id="rId6"/>
  <oleObjects>
    <mc:AlternateContent xmlns:mc="http://schemas.openxmlformats.org/markup-compatibility/2006">
      <mc:Choice Requires="x14">
        <oleObject progId="PBrush" shapeId="2054" r:id="rId7">
          <objectPr defaultSize="0" autoPict="0" r:id="rId8">
            <anchor moveWithCells="1" sizeWithCells="1">
              <from>
                <xdr:col>11</xdr:col>
                <xdr:colOff>495300</xdr:colOff>
                <xdr:row>14</xdr:row>
                <xdr:rowOff>66675</xdr:rowOff>
              </from>
              <to>
                <xdr:col>11</xdr:col>
                <xdr:colOff>2790825</xdr:colOff>
                <xdr:row>14</xdr:row>
                <xdr:rowOff>1895475</xdr:rowOff>
              </to>
            </anchor>
          </objectPr>
        </oleObject>
      </mc:Choice>
      <mc:Fallback>
        <oleObject progId="PBrush" shapeId="2054" r:id="rId7"/>
      </mc:Fallback>
    </mc:AlternateContent>
    <mc:AlternateContent xmlns:mc="http://schemas.openxmlformats.org/markup-compatibility/2006">
      <mc:Choice Requires="x14">
        <oleObject progId="PBrush" shapeId="2055" r:id="rId9">
          <objectPr defaultSize="0" autoPict="0" r:id="rId10">
            <anchor moveWithCells="1" sizeWithCells="1">
              <from>
                <xdr:col>11</xdr:col>
                <xdr:colOff>257175</xdr:colOff>
                <xdr:row>15</xdr:row>
                <xdr:rowOff>66675</xdr:rowOff>
              </from>
              <to>
                <xdr:col>11</xdr:col>
                <xdr:colOff>3019425</xdr:colOff>
                <xdr:row>15</xdr:row>
                <xdr:rowOff>1638300</xdr:rowOff>
              </to>
            </anchor>
          </objectPr>
        </oleObject>
      </mc:Choice>
      <mc:Fallback>
        <oleObject progId="PBrush" shapeId="2055" r:id="rId9"/>
      </mc:Fallback>
    </mc:AlternateContent>
    <mc:AlternateContent xmlns:mc="http://schemas.openxmlformats.org/markup-compatibility/2006">
      <mc:Choice Requires="x14">
        <oleObject progId="PBrush" shapeId="2058" r:id="rId11">
          <objectPr defaultSize="0" autoPict="0" r:id="rId12">
            <anchor moveWithCells="1" sizeWithCells="1">
              <from>
                <xdr:col>11</xdr:col>
                <xdr:colOff>1162050</xdr:colOff>
                <xdr:row>18</xdr:row>
                <xdr:rowOff>85725</xdr:rowOff>
              </from>
              <to>
                <xdr:col>11</xdr:col>
                <xdr:colOff>3009900</xdr:colOff>
                <xdr:row>18</xdr:row>
                <xdr:rowOff>1838325</xdr:rowOff>
              </to>
            </anchor>
          </objectPr>
        </oleObject>
      </mc:Choice>
      <mc:Fallback>
        <oleObject progId="PBrush" shapeId="2058" r:id="rId11"/>
      </mc:Fallback>
    </mc:AlternateContent>
    <mc:AlternateContent xmlns:mc="http://schemas.openxmlformats.org/markup-compatibility/2006">
      <mc:Choice Requires="x14">
        <oleObject progId="PBrush" shapeId="2059" r:id="rId13">
          <objectPr defaultSize="0" autoPict="0" r:id="rId14">
            <anchor moveWithCells="1" sizeWithCells="1">
              <from>
                <xdr:col>11</xdr:col>
                <xdr:colOff>1019175</xdr:colOff>
                <xdr:row>19</xdr:row>
                <xdr:rowOff>95250</xdr:rowOff>
              </from>
              <to>
                <xdr:col>11</xdr:col>
                <xdr:colOff>3067050</xdr:colOff>
                <xdr:row>19</xdr:row>
                <xdr:rowOff>2038350</xdr:rowOff>
              </to>
            </anchor>
          </objectPr>
        </oleObject>
      </mc:Choice>
      <mc:Fallback>
        <oleObject progId="PBrush" shapeId="2059" r:id="rId13"/>
      </mc:Fallback>
    </mc:AlternateContent>
    <mc:AlternateContent xmlns:mc="http://schemas.openxmlformats.org/markup-compatibility/2006">
      <mc:Choice Requires="x14">
        <oleObject progId="PBrush" shapeId="2060" r:id="rId15">
          <objectPr defaultSize="0" autoPict="0" r:id="rId8">
            <anchor moveWithCells="1" sizeWithCells="1">
              <from>
                <xdr:col>11</xdr:col>
                <xdr:colOff>1181100</xdr:colOff>
                <xdr:row>20</xdr:row>
                <xdr:rowOff>47625</xdr:rowOff>
              </from>
              <to>
                <xdr:col>11</xdr:col>
                <xdr:colOff>3324225</xdr:colOff>
                <xdr:row>20</xdr:row>
                <xdr:rowOff>1943100</xdr:rowOff>
              </to>
            </anchor>
          </objectPr>
        </oleObject>
      </mc:Choice>
      <mc:Fallback>
        <oleObject progId="PBrush" shapeId="2060" r:id="rId15"/>
      </mc:Fallback>
    </mc:AlternateContent>
    <mc:AlternateContent xmlns:mc="http://schemas.openxmlformats.org/markup-compatibility/2006">
      <mc:Choice Requires="x14">
        <oleObject progId="PBrush" shapeId="2061" r:id="rId16">
          <objectPr defaultSize="0" autoPict="0" r:id="rId17">
            <anchor moveWithCells="1" sizeWithCells="1">
              <from>
                <xdr:col>11</xdr:col>
                <xdr:colOff>1285875</xdr:colOff>
                <xdr:row>21</xdr:row>
                <xdr:rowOff>38100</xdr:rowOff>
              </from>
              <to>
                <xdr:col>11</xdr:col>
                <xdr:colOff>3257550</xdr:colOff>
                <xdr:row>21</xdr:row>
                <xdr:rowOff>2228850</xdr:rowOff>
              </to>
            </anchor>
          </objectPr>
        </oleObject>
      </mc:Choice>
      <mc:Fallback>
        <oleObject progId="PBrush" shapeId="2061" r:id="rId16"/>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9" workbookViewId="0">
      <selection activeCell="D18" sqref="D18:F18"/>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6" t="s">
        <v>38</v>
      </c>
      <c r="B1" s="97"/>
      <c r="C1" s="97"/>
      <c r="D1" s="97"/>
      <c r="E1" s="97"/>
      <c r="F1" s="98"/>
    </row>
    <row r="2" spans="1:11" x14ac:dyDescent="0.25">
      <c r="A2" s="39" t="s">
        <v>42</v>
      </c>
      <c r="B2" s="40"/>
      <c r="C2" s="99" t="s">
        <v>13</v>
      </c>
      <c r="D2" s="100"/>
      <c r="E2" s="101"/>
      <c r="F2" s="41"/>
    </row>
    <row r="3" spans="1:11" ht="63" x14ac:dyDescent="0.25">
      <c r="A3" s="42" t="s">
        <v>43</v>
      </c>
      <c r="B3" s="40"/>
      <c r="C3" s="105" t="s">
        <v>14</v>
      </c>
      <c r="D3" s="106"/>
      <c r="E3" s="107"/>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8" t="str">
        <f>CONCATENATE(H21,"_",I21,"_",J21,"_CO")</f>
        <v>CN_10_02_CO</v>
      </c>
      <c r="E5" s="109"/>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94" t="str">
        <f>CONCATENATE("SolicitudGrafica_",D5,".xls")</f>
        <v>SolicitudGrafica_CN_10_02_CO.xls</v>
      </c>
      <c r="E7" s="94"/>
      <c r="F7" s="95"/>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6" t="s">
        <v>41</v>
      </c>
      <c r="B13" s="97"/>
      <c r="C13" s="97"/>
      <c r="D13" s="97"/>
      <c r="E13" s="97"/>
      <c r="F13" s="98"/>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9" t="s">
        <v>49</v>
      </c>
      <c r="D15" s="100"/>
      <c r="E15" s="100"/>
      <c r="F15" s="101"/>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102" t="str">
        <f>CONCATENATE(H21,"_",I21,"_",J21,"_",K45)</f>
        <v>CN_10_02_REC10</v>
      </c>
      <c r="E17" s="103"/>
      <c r="F17" s="104"/>
      <c r="J17" s="31">
        <v>14</v>
      </c>
      <c r="K17" s="31">
        <v>14</v>
      </c>
    </row>
    <row r="18" spans="1:11" ht="79.5" thickBot="1" x14ac:dyDescent="0.3">
      <c r="A18" s="42" t="s">
        <v>48</v>
      </c>
      <c r="B18" s="40"/>
      <c r="C18" s="71" t="s">
        <v>128</v>
      </c>
      <c r="D18" s="94" t="str">
        <f>CONCATENATE("SolicitudGrafica_",D17,".xls")</f>
        <v>SolicitudGrafica_CN_10_02_REC10.xls</v>
      </c>
      <c r="E18" s="94"/>
      <c r="F18" s="95"/>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2</v>
      </c>
      <c r="I20" s="31">
        <v>8</v>
      </c>
      <c r="J20" s="31">
        <v>2</v>
      </c>
      <c r="K20" s="31">
        <v>17</v>
      </c>
    </row>
    <row r="21" spans="1:11" x14ac:dyDescent="0.25">
      <c r="H21" s="31" t="str">
        <f>IF(INDEX(H4:H7,H20)=H4,"MA",IF(INDEX(H4:H7,H20)=H5,"CN",IF(INDEX(H4:H7,H20)=H6,"CS",IF(INDEX(H4:H7,H20)=H7,"LE"))))</f>
        <v>CN</v>
      </c>
      <c r="I21" s="31" t="str">
        <f>CONCATENATE(IF((I20+2)&lt;10,"0",""),I20+2)</f>
        <v>10</v>
      </c>
      <c r="J21" s="31" t="str">
        <f>CONCATENATE(IF(J20&lt;10,"0",""),J20)</f>
        <v>02</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14" activePane="bottomLeft" state="frozen"/>
      <selection pane="bottomLeft" activeCell="A16" sqref="A1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MARIANELA CUELLAR</cp:lastModifiedBy>
  <dcterms:created xsi:type="dcterms:W3CDTF">2014-07-01T23:43:25Z</dcterms:created>
  <dcterms:modified xsi:type="dcterms:W3CDTF">2015-03-18T12:32:51Z</dcterms:modified>
</cp:coreProperties>
</file>