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180" yWindow="66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<sst xmlns="http://schemas.openxmlformats.org/spreadsheetml/2006/main" count="422" uniqueCount="254">
  <si>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</si>
  <si>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</si>
  <si>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</si>
  <si>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</si>
  <si>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</si>
  <si>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</si>
  <si>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</si>
  <si>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</si>
  <si>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</si>
  <si>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</si>
  <si>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</si>
  <si>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</si>
  <si>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</si>
  <si>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</si>
  <si>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</si>
  <si>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</si>
  <si>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</si>
  <si>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</si>
  <si>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</si>
  <si>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</si>
  <si>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</si>
  <si>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</si>
  <si>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</si>
  <si>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</si>
  <si>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</si>
  <si>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</si>
  <si>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</si>
  <si>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</si>
  <si>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</si>
  <si>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</si>
  <si>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</si>
  <si>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</si>
  <si>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</si>
  <si>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</si>
  <si>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</si>
  <si>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</si>
  <si>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</si>
  <si>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</si>
  <si>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</si>
  <si>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</si>
  <si>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</si>
  <si>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</si>
  <si>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</si>
  <si>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</si>
  <si>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</si>
  <si>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</si>
  <si>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</si>
  <si>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</si>
  <si>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</si>
  <si>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</si>
  <si>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</si>
  <si>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</si>
  <si>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</si>
  <si>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</si>
  <si>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</si>
  <si>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</si>
  <si>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</si>
  <si>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</si>
  <si>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</si>
  <si>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</si>
  <si>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</si>
  <si>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</si>
  <si>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</si>
  <si>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</si>
  <si>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</si>
  <si>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</si>
  <si>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</si>
  <si>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</si>
  <si>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</si>
  <si>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</si>
  <si>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</si>
  <si>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</si>
  <si>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</si>
  <si>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</si>
  <si>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</si>
  <si>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</si>
  <si>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</si>
  <si>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</si>
  <si>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</si>
  <si>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</si>
  <si>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</si>
  <si>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</si>
  <si>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</si>
  <si>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</si>
  <si>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</si>
  <si>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</si>
  <si>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</si>
  <si>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</si>
  <si>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</si>
  <si>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</si>
  <si>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</si>
  <si>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</si>
  <si>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</si>
  <si>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</si>
  <si>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</si>
  <si>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</si>
  <si>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</si>
  <si>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</si>
  <si>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</si>
  <si>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</si>
  <si>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</si>
  <si>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</si>
  <si>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</si>
  <si>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</si>
  <si>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</si>
  <si>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</si>
  <si>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</si>
  <si>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</si>
  <si>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</si>
  <si>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</si>
  <si>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</si>
  <si>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</si>
  <si>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</si>
  <si>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</si>
  <si>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</si>
  <si>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</si>
  <si>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</si>
  <si>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</si>
  <si>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</si>
  <si>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</si>
  <si>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</si>
  <si>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</si>
  <si>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</si>
  <si>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</si>
  <si>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</si>
  <si>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</si>
  <si>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</si>
  <si>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</si>
  <si>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</si>
  <si>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</si>
  <si>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</si>
  <si>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</si>
  <si>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</si>
  <si>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</si>
  <si>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</si>
  <si>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</si>
  <si>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</si>
  <si>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</si>
  <si>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</si>
  <si>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</si>
  <si>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</si>
  <si>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</si>
  <si>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</si>
  <si>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</si>
  <si>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</si>
  <si>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</si>
  <si>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</si>
  <si>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</si>
  <si>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</si>
  <si>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Los ecosistemas de Colombia y su conservación</t>
  </si>
  <si>
    <t>CN_06_08_CO</t>
  </si>
  <si>
    <t>F01</t>
  </si>
  <si>
    <t>F02</t>
  </si>
  <si>
    <t>F03</t>
  </si>
  <si>
    <t>F04</t>
  </si>
  <si>
    <t>F05</t>
  </si>
  <si>
    <t>F06</t>
  </si>
  <si>
    <t>F07</t>
  </si>
  <si>
    <t>F08</t>
  </si>
  <si>
    <t>F09</t>
  </si>
  <si>
    <t>F10</t>
  </si>
  <si>
    <t>F11</t>
  </si>
  <si>
    <t>El agua y la tierra en nuestro planeta</t>
  </si>
  <si>
    <t xml:space="preserve">Las plantas acuáticas flotantes y la fotosíntesis </t>
  </si>
  <si>
    <t>Los anfibios y la respiración</t>
  </si>
  <si>
    <t>Los biomas y los ecosistemas</t>
  </si>
  <si>
    <t>http://aulaplaneta.planetasaber.com/encyclopedia/default.asp?idpack=8&amp;idpil=000KMJ01&amp;ruta=aulaplaneta&amp;DATA=GwFHP83lenU4fqLskOeceroXZMJGbwTZR8MIR2CtYcI%3d</t>
  </si>
  <si>
    <t xml:space="preserve">La ubicación geográfica de Colombia </t>
  </si>
  <si>
    <t xml:space="preserve">Los pisos térmicos </t>
  </si>
  <si>
    <t>Las regiones naturales de Colombia</t>
  </si>
  <si>
    <t>http://es.wikipedia.org/wiki/Regiones_naturales_de_Colombia</t>
  </si>
  <si>
    <t>Colombia un país de Aves</t>
  </si>
  <si>
    <t>El desierto de la Tatacoa</t>
  </si>
  <si>
    <t>Algunas plantas del desierto de la Guajira</t>
  </si>
  <si>
    <t>El cardenal de la Guajira</t>
  </si>
  <si>
    <t>http://es.wikipedia.org/wiki/Cardinalis_phoeniceus#/media/File:Cardinalis_phoeniceus_from_Venezuela.jpg</t>
  </si>
  <si>
    <t>Los morichales</t>
  </si>
  <si>
    <t>F12</t>
  </si>
  <si>
    <t>F14</t>
  </si>
  <si>
    <t>F15</t>
  </si>
  <si>
    <t>F16</t>
  </si>
  <si>
    <t>F17</t>
  </si>
  <si>
    <t>F18</t>
  </si>
  <si>
    <t>F19</t>
  </si>
  <si>
    <t>F20</t>
  </si>
  <si>
    <t>F21</t>
  </si>
  <si>
    <t>F22</t>
  </si>
  <si>
    <t>F23</t>
  </si>
  <si>
    <t>F24</t>
  </si>
  <si>
    <t>F25</t>
  </si>
  <si>
    <t>F26</t>
  </si>
  <si>
    <t>Las corocoras</t>
  </si>
  <si>
    <t>http://es.wikipedia.org/wiki/Eudocimus_ruber#/media/File:Eudocimus_Ruber_Wading_KL.JPG</t>
  </si>
  <si>
    <t xml:space="preserve">El Bosque seco tropical </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</si>
  <si>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w8Hj-aauReo-oYnp4r-aauRPo-prfhNU-a6H7AL-os1e5Q-b4SSqH-71nYbd</t>
  </si>
  <si>
    <t xml:space="preserve">Los estratos de la selva </t>
  </si>
  <si>
    <t xml:space="preserve">El  jaguar y el águila arpía </t>
  </si>
  <si>
    <t>Unir las dos fotos en una sola</t>
  </si>
  <si>
    <t>La selva subandina y el café</t>
  </si>
  <si>
    <t>El mono churuco</t>
  </si>
  <si>
    <t>La selva andina</t>
  </si>
  <si>
    <t>El oso de anteojos</t>
  </si>
  <si>
    <t>Los páramos, depósitos de agua</t>
  </si>
  <si>
    <t xml:space="preserve">El perico paramuno, una especie endémica </t>
  </si>
  <si>
    <t>Parque Nacional Natural los Nevados</t>
  </si>
  <si>
    <t xml:space="preserve">Mapa hidrográfico de Colombia </t>
  </si>
  <si>
    <t>https://colombiavive.wordpress.com/hidrografia/mapa-hidrografico-de-colombia/</t>
  </si>
  <si>
    <t>Todos los ríos no son iguales</t>
  </si>
  <si>
    <t>Los bocachicos</t>
  </si>
  <si>
    <t>Las lagunas son un hábitat importante para algunas aves</t>
  </si>
  <si>
    <t>http://commons.wikimedia.org/wiki/Oxyura_jamaicensis#/media/File:Ruddy_Duck_female_RWD.jpg</t>
  </si>
  <si>
    <t>F27</t>
  </si>
  <si>
    <t>F28</t>
  </si>
  <si>
    <t>F29</t>
  </si>
  <si>
    <t>F30</t>
  </si>
  <si>
    <t>F31</t>
  </si>
  <si>
    <t>F32</t>
  </si>
  <si>
    <t>F33</t>
  </si>
  <si>
    <t>F34</t>
  </si>
  <si>
    <t>F35</t>
  </si>
  <si>
    <t>F36</t>
  </si>
  <si>
    <t>F37</t>
  </si>
  <si>
    <t>F38</t>
  </si>
  <si>
    <t xml:space="preserve">La construcción de un embalse tiene grandes efectos </t>
  </si>
  <si>
    <t>Las tres zonas de los mares</t>
  </si>
  <si>
    <t>http://aulaplaneta.planetasaber.com/encyclopedia/default.asp?idreg=7974&amp;ruta=Buscador</t>
  </si>
  <si>
    <t>Las ballenas jorobadas</t>
  </si>
  <si>
    <t>El manglar es el ecosistema más productivo del planeta</t>
  </si>
  <si>
    <t>La raíces de los manglares</t>
  </si>
  <si>
    <t>Los pastos marinos</t>
  </si>
  <si>
    <t>Los arrecifes coralinos</t>
  </si>
  <si>
    <t>http://commons.wikimedia.org/wiki/Category:Ci%C3%A9naga_Grande_de_Santa_Marta?uselang=es#/media/File:Casa_sobre_pilotes_en_la_Ci%C3%A9naga_Grande_de_Santa_Marta_Colombia.jpeg</t>
  </si>
  <si>
    <t>La ciénaga grande de Santa Marta</t>
  </si>
  <si>
    <t>Los manatíes del río Magdalena</t>
  </si>
  <si>
    <t>La deforestación</t>
  </si>
  <si>
    <t xml:space="preserve">141660187  / http://commons.wikimedia.org/wiki/File:Amazon.A2002182.1405.1km.jpg?uselang=es                       </t>
  </si>
  <si>
    <t>82172632    /  110478704</t>
  </si>
  <si>
    <t>El río Bogotá y los ecosistemas acuáticos y terrestres de Colombia</t>
  </si>
  <si>
    <t xml:space="preserve"> 154285328  /  http://commons.wikimedia.org/wiki/File:R%C3%ADo_Bogot%C3%A1_Tequendama.JPG        </t>
  </si>
  <si>
    <t>F39</t>
  </si>
  <si>
    <t xml:space="preserve">El Pez León </t>
  </si>
  <si>
    <t>F40</t>
  </si>
  <si>
    <t>El Sistema de Parques Nacionales Naturales</t>
  </si>
  <si>
    <t>http://es.wikipedia.org/wiki/%C3%81reas_protegidas_de_Colombia#/media/File:Mapa_de_Colombia_(parques_naturales).svg</t>
  </si>
  <si>
    <t>CREDITO: &lt;a href="http://www.shutterstock.com/gallery-403501p1.html?cr=00&amp;pl=edit-00"&gt;Toniflap&lt;/a&gt; / &lt;a href="http://www.shutterstock.com/editorial?cr=00&amp;pl=edit-00"&gt;Shutterstock.com&lt;/a&gt;</t>
  </si>
  <si>
    <t>CREDITO: «Mapa de Colombia (regiones naturales)» de Shadowxfox - Trabajo propiohttp://geoportal.igac.gov.co/mapas_de_colombia/IGAC/Tematicos2012/RegionesGeograficas.pdf. Disponible bajo la licencia CC BY-SA 4.0 vía Wikimedia Commons - http://commons.wikimedia.org/wiki/File:Mapa_de_Colombia_(regiones_naturales).svg#/media/File:Mapa_de_Colombia_(regiones_naturales).svg</t>
  </si>
  <si>
    <t>CREDITO: «Cardinalis phoeniceus from Venezuela» de The Photographer - Trabajo propio. Disponible bajo la licencia CC0 vía Wikimedia Commons - http://commons.wikimedia.org/wiki/File:Cardinalis_phoeniceus_from_Venezuela.jpg#/media/File:Cardinalis_phoeniceus_from_Venezuela.jpg</t>
  </si>
  <si>
    <t>CREDITO: «Eudocimus Ruber Wading KL» de Bjørn Christian Tørrissen - Own work by uploader, http://bjornfree.com/galleries.html. Disponible bajo la licencia CC BY-SA 3.0 vía Wikimedia Commons - http://commons.wikimedia.org/wiki/File:Eudocimus_Ruber_Wading_KL.JPG#/media/File:Eudocimus_Ruber_Wading_KL.JPG</t>
  </si>
  <si>
    <t>CREDITO: Autor: franzleonardo</t>
  </si>
  <si>
    <t>CREDITO: "Ruddy Duck female RWD" by DickDaniels (http://carolinabirds.org/) - Own work. Licensed under CC BY-SA 3.0 via Wikimedia Commons - http://commons.wikimedia.org/wiki/File:Ruddy_Duck_female_RWD.jpg#/media/File:Ruddy_Duck_female_RWD.jpg</t>
  </si>
  <si>
    <t>CREDITO: «Casa sobre pilotes en la Ciénaga Grande de Santa Marta Colombia» de User:Oliver H - Trabajo propio. Disponible bajo la licencia CC BY-SA 3.0 vía Wikimedia Commons - http://commons.wikimedia.org/wiki/File:Casa_sobre_pilotes_en_la_Ci%C3%A9naga_Grande_de_Santa_Marta_Colombia.jpeg#/media/File:Casa_sobre_pilotes_en_la_Ci%C3%A9naga_Grande_de_Santa_Marta_Colombia.jpeg</t>
  </si>
  <si>
    <t>Foto salto de tequendama CREDITO: By Petruss (Own work) [CC BY-SA 3.0 (http://creativecommons.org/licenses/by-sa/3.0)], via Wikimedia Commons</t>
  </si>
  <si>
    <t>CREDITO: «Mapa de Colombia (parques naturales)» de Shadowxfox - Trabajo propio. Disponible bajo la licencia CC BY-SA 4.0 vía Wikimedia Commons - http://commons.wikimedia.org/wiki/File:Mapa_de_Colombia_(parques_naturales).svg#/media/File:Mapa_de_Colombia_(parques_naturales).svg</t>
  </si>
  <si>
    <t>CREDITO:Para Uso editorial exclusivamente   &lt;a href="http://www.shutterstock.com/gallery-351214p1.html?cr=00&amp;pl=edit-00"&gt;Michaelpuche&lt;/a&gt; / &lt;a href="http://www.shutterstock.com/editorial?cr=00&amp;pl=edit-00"&gt;Shutterstock.com&lt;/a&gt;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</si>
</sst>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10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21" fillId="0" borderId="5" xfId="51" applyBorder="1" applyAlignment="1" applyProtection="1">
      <alignment horizontal="left" wrapText="1"/>
    </xf>
    <xf numFmtId="0" fontId="13" fillId="0" borderId="5" xfId="0" applyFont="1" applyBorder="1" applyAlignment="1">
      <alignment horizontal="left" vertical="center" wrapText="1"/>
    </xf>
    <xf numFmtId="0" fontId="21" fillId="0" borderId="0" xfId="51" applyFill="1" applyBorder="1" applyAlignment="1" applyProtection="1">
      <alignment wrapText="1"/>
    </xf>
    <xf numFmtId="0" fontId="13" fillId="0" borderId="5" xfId="0" applyFont="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23" fillId="0" borderId="5" xfId="0" applyFont="1" applyFill="1" applyBorder="1" applyAlignment="1">
      <alignment wrapText="1"/>
    </xf>
    <xf numFmtId="0" fontId="24" fillId="0" borderId="5" xfId="0" applyFont="1" applyBorder="1" applyAlignment="1">
      <alignment wrapText="1"/>
    </xf>
    <xf numFmtId="0" fontId="23" fillId="0" borderId="5" xfId="0" applyFont="1" applyBorder="1" applyAlignment="1">
      <alignment wrapText="1"/>
    </xf>
    <xf numFmtId="0" fontId="25" fillId="0" borderId="0" xfId="0" applyFont="1"/>
    <xf numFmtId="0" fontId="26" fillId="0" borderId="5" xfId="51" applyFont="1" applyBorder="1" applyAlignment="1" applyProtection="1">
      <alignment horizontal="left" wrapText="1"/>
    </xf>
    <xf numFmtId="1" fontId="21" fillId="0" borderId="5" xfId="51" applyNumberFormat="1" applyFill="1" applyBorder="1" applyAlignment="1" applyProtection="1">
      <alignment horizontal="left" vertical="center" wrapText="1"/>
    </xf>
    <xf numFmtId="0" fontId="13" fillId="0" borderId="5" xfId="0" applyFont="1" applyBorder="1" applyAlignment="1">
      <alignment vertical="center"/>
    </xf>
    <xf numFmtId="1" fontId="21" fillId="0" borderId="5" xfId="51" applyNumberFormat="1" applyFill="1" applyBorder="1" applyAlignment="1" applyProtection="1">
      <alignment vertical="center" wrapText="1"/>
    </xf>
    <xf numFmtId="0" fontId="7" fillId="0" borderId="5" xfId="0" applyFont="1" applyBorder="1" applyAlignment="1">
      <alignment vertical="center" wrapText="1"/>
    </xf>
    <xf numFmtId="0" fontId="6" fillId="0" borderId="5" xfId="0" applyFont="1" applyBorder="1" applyAlignment="1">
      <alignment horizontal="left" wrapText="1"/>
    </xf>
    <xf numFmtId="0" fontId="23" fillId="0" borderId="5" xfId="0" applyFont="1" applyBorder="1" applyAlignment="1">
      <alignment vertical="center" wrapText="1"/>
    </xf>
    <xf numFmtId="0" fontId="23" fillId="0" borderId="5" xfId="0" applyFont="1" applyFill="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9" xfId="0" applyFont="1" applyFill="1" applyBorder="1" applyAlignment="1">
      <alignment horizontal="left"/>
    </xf>
    <xf numFmtId="0" fontId="8"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10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s.wikipedia.org/wiki/Cardinalis_phoeniceus" TargetMode="External"/><Relationship Id="rId4" Type="http://schemas.openxmlformats.org/officeDocument/2006/relationships/hyperlink" Target="http://es.wikipedia.org/wiki/Eudocimus_ruber" TargetMode="External"/><Relationship Id="rId5" Type="http://schemas.openxmlformats.org/officeDocument/2006/relationships/hyperlink" Target="https://colombiavive.wordpress.com/hidrografia/mapa-hidrografico-de-colombia/" TargetMode="External"/><Relationship Id="rId6" Type="http://schemas.openxmlformats.org/officeDocument/2006/relationships/hyperlink" Target="http://commons.wikimedia.org/wiki/Oxyura_jamaicensis" TargetMode="External"/><Relationship Id="rId7" Type="http://schemas.openxmlformats.org/officeDocument/2006/relationships/hyperlink" Target="http://aulaplaneta.planetasaber.com/encyclopedia/default.asp?idreg=7974&amp;ruta=Buscador" TargetMode="External"/><Relationship Id="rId8" Type="http://schemas.openxmlformats.org/officeDocument/2006/relationships/hyperlink" Target="http://commons.wikimedia.org/wiki/Category:Ci%C3%A9naga_Grande_de_Santa_Marta?uselang=es" TargetMode="External"/><Relationship Id="rId9" Type="http://schemas.openxmlformats.org/officeDocument/2006/relationships/hyperlink" Target="http://es.wikipedia.org/wiki/%C3%81reas_protegidas_de_Colombia" TargetMode="External"/><Relationship Id="rId1" Type="http://schemas.openxmlformats.org/officeDocument/2006/relationships/hyperlink" Target="http://aulaplaneta.planetasaber.com/encyclopedia/default.asp?idpack=8&amp;idpil=000KMJ01&amp;ruta=aulaplaneta&amp;DATA=GwFHP83lenU4fqLskOeceroXZMJGbwTZR8MIR2CtYcI%3d" TargetMode="External"/><Relationship Id="rId2" Type="http://schemas.openxmlformats.org/officeDocument/2006/relationships/hyperlink" Target="http://es.wikipedia.org/wiki/Regiones_naturales_de_Colombia"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28" zoomScale="125" zoomScaleNormal="125" zoomScalePageLayoutView="125" workbookViewId="0">
      <selection activeCell="B36" sqref="B36"/>
    </sheetView>
  </sheetViews>
  <sheetFormatPr baseColWidth="10" defaultColWidth="10.83203125" defaultRowHeight="13" x14ac:dyDescent="0"/>
  <cols>
    <col min="1" max="1" width="7.83203125" style="2" customWidth="1"/>
    <col min="2" max="2" width="45.1640625" style="2" customWidth="1"/>
    <col min="3" max="3" width="21.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44"/>
      <c r="I1" s="44"/>
      <c r="J1" s="16"/>
      <c r="K1" s="16"/>
    </row>
    <row r="2" spans="1:16" ht="15">
      <c r="A2" s="1"/>
      <c r="B2" s="3" t="s">
        <v>129</v>
      </c>
      <c r="C2" s="99" t="s">
        <v>22</v>
      </c>
      <c r="D2" s="100"/>
      <c r="F2" s="92" t="s">
        <v>0</v>
      </c>
      <c r="G2" s="93"/>
      <c r="H2" s="44"/>
      <c r="I2" s="44"/>
      <c r="J2" s="16"/>
    </row>
    <row r="3" spans="1:16" ht="15">
      <c r="A3" s="1"/>
      <c r="B3" s="4" t="s">
        <v>8</v>
      </c>
      <c r="C3" s="101">
        <v>6</v>
      </c>
      <c r="D3" s="102"/>
      <c r="F3" s="94">
        <v>42119</v>
      </c>
      <c r="G3" s="95"/>
      <c r="H3" s="44"/>
      <c r="I3" s="44"/>
      <c r="J3" s="16"/>
    </row>
    <row r="4" spans="1:16" ht="15">
      <c r="A4" s="1"/>
      <c r="B4" s="4" t="s">
        <v>54</v>
      </c>
      <c r="C4" s="103" t="s">
        <v>149</v>
      </c>
      <c r="D4" s="104"/>
      <c r="E4" s="5"/>
      <c r="F4" s="43" t="s">
        <v>55</v>
      </c>
      <c r="G4" s="42" t="s">
        <v>145</v>
      </c>
      <c r="H4" s="44"/>
      <c r="I4" s="44"/>
      <c r="J4" s="16"/>
      <c r="K4" s="16"/>
    </row>
    <row r="5" spans="1:16" ht="16" thickBot="1">
      <c r="A5" s="1"/>
      <c r="B5" s="6" t="s">
        <v>1</v>
      </c>
      <c r="C5" s="105" t="s">
        <v>148</v>
      </c>
      <c r="D5" s="106"/>
      <c r="E5" s="5"/>
      <c r="F5" s="41" t="str">
        <f>IF(G4="Recurso","Motor del recurso","")</f>
        <v/>
      </c>
      <c r="G5" s="41"/>
      <c r="H5" s="44"/>
      <c r="I5" s="65"/>
      <c r="J5" s="16"/>
      <c r="K5" s="16"/>
    </row>
    <row r="6" spans="1:16" ht="16" thickBot="1">
      <c r="A6" s="1"/>
      <c r="B6" s="1"/>
      <c r="C6" s="1"/>
      <c r="D6" s="1"/>
      <c r="E6" s="7"/>
      <c r="F6" s="1"/>
      <c r="G6" s="1"/>
      <c r="H6" s="44"/>
      <c r="I6" s="44"/>
      <c r="J6" s="16"/>
      <c r="K6" s="16"/>
    </row>
    <row r="7" spans="1:16" ht="15" customHeight="1">
      <c r="A7" s="1"/>
      <c r="B7" s="28" t="s">
        <v>40</v>
      </c>
      <c r="C7" s="8" t="s">
        <v>150</v>
      </c>
      <c r="D7" s="27" t="s">
        <v>39</v>
      </c>
      <c r="F7" s="1"/>
      <c r="G7" s="1"/>
      <c r="H7" s="1"/>
      <c r="I7" s="1"/>
      <c r="J7" s="16"/>
      <c r="K7" s="16"/>
    </row>
    <row r="8" spans="1:16" s="9" customFormat="1" ht="16" thickBot="1">
      <c r="A8" s="10"/>
      <c r="B8" s="10"/>
      <c r="C8" s="10"/>
      <c r="D8" s="11"/>
      <c r="E8" s="11"/>
      <c r="F8" s="96" t="s">
        <v>62</v>
      </c>
      <c r="G8" s="97"/>
      <c r="H8" s="97"/>
      <c r="I8" s="98"/>
      <c r="J8" s="18"/>
      <c r="K8" s="12"/>
      <c r="L8" s="2"/>
      <c r="M8" s="2"/>
      <c r="N8" s="2"/>
      <c r="O8" s="2"/>
      <c r="P8" s="2"/>
    </row>
    <row r="9" spans="1:16" ht="14" thickBot="1">
      <c r="A9" s="25" t="s">
        <v>2</v>
      </c>
      <c r="B9" s="22" t="s">
        <v>9</v>
      </c>
      <c r="C9" s="21" t="s">
        <v>3</v>
      </c>
      <c r="D9" s="21" t="s">
        <v>4</v>
      </c>
      <c r="E9" s="21" t="s">
        <v>5</v>
      </c>
      <c r="F9" s="64" t="s">
        <v>61</v>
      </c>
      <c r="G9" s="64" t="s">
        <v>59</v>
      </c>
      <c r="H9" s="64" t="s">
        <v>60</v>
      </c>
      <c r="I9" s="64" t="s">
        <v>121</v>
      </c>
      <c r="J9" s="22" t="s">
        <v>6</v>
      </c>
      <c r="K9" s="23" t="s">
        <v>7</v>
      </c>
    </row>
    <row r="10" spans="1:16" s="12" customFormat="1" ht="16.5" customHeight="1">
      <c r="A10" s="68" t="s">
        <v>151</v>
      </c>
      <c r="B10" s="69">
        <v>239012698</v>
      </c>
      <c r="C10" s="70" t="s">
        <v>145</v>
      </c>
      <c r="D10" s="70" t="s">
        <v>146</v>
      </c>
      <c r="E10" s="70" t="s">
        <v>147</v>
      </c>
      <c r="F10" s="14" t="str">
        <f>IF(OR(B10&lt;&gt;"",J10&lt;&gt;""),CONCATENATE($C$7,"_",$A10,IF($G$4="Cuaderno de Estudio","_small",CONCATENATE(IF(I10="","","n"),IF(LEFT($G$5,1)="F",".jpg",".png")))),"")</f>
        <v>CN_06_08_CO_F01_small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CN_06_08_CO_F01_zoom</v>
      </c>
      <c r="I10" s="14" t="str">
        <f>IF(OR(B10&lt;&gt;"",J10&lt;&gt;""),IF($G$4="Recurso",IF(LEFT($G$5,1)="M",IF(VLOOKUP($G$5,'Definición técnica de imagenes'!$A$3:$G$17,6,FALSE)=0,"",VLOOKUP($G$5,'Definición técnica de imagenes'!$A$3:$G$17,6,FALSE)),IF($G$5="F1","","")),'Definición técnica de imagenes'!$F$16),"")</f>
        <v>800 x 600 px</v>
      </c>
      <c r="J10" s="83" t="s">
        <v>162</v>
      </c>
      <c r="K10" s="19"/>
    </row>
    <row r="11" spans="1:16" s="12" customFormat="1" ht="16.5" customHeight="1">
      <c r="A11" s="13" t="s">
        <v>152</v>
      </c>
      <c r="B11" s="69">
        <v>98198936</v>
      </c>
      <c r="C11" s="70" t="s">
        <v>145</v>
      </c>
      <c r="D11" s="70" t="s">
        <v>146</v>
      </c>
      <c r="E11" s="70" t="s">
        <v>147</v>
      </c>
      <c r="F11" s="14" t="str">
        <f t="shared" ref="F11:F74" si="0">IF(OR(B11&lt;&gt;"",J11&lt;&gt;""),CONCATENATE($C$7,"_",$A11,IF($G$4="Cuaderno de Estudio","_small",CONCATENATE(IF(I11="","","n"),IF(LEFT($G$5,1)="F",".jpg",".png")))),"")</f>
        <v>CN_06_08_CO_F02_small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CN_06_08_CO_F02_zoom</v>
      </c>
      <c r="I11" s="14" t="str">
        <f>IF(OR(B11&lt;&gt;"",J11&lt;&gt;""),IF($G$4="Recurso",IF(LEFT($G$5,1)="M",IF(VLOOKUP($G$5,'Definición técnica de imagenes'!$A$3:$G$17,6,FALSE)=0,"",VLOOKUP($G$5,'Definición técnica de imagenes'!$A$3:$G$17,6,FALSE)),IF($G$5="F1","","")),'Definición técnica de imagenes'!$F$16),"")</f>
        <v>800 x 600 px</v>
      </c>
      <c r="J11" s="75" t="s">
        <v>163</v>
      </c>
      <c r="K11" s="80"/>
    </row>
    <row r="12" spans="1:16" s="12" customFormat="1" ht="16.5" customHeight="1">
      <c r="A12" s="13" t="s">
        <v>153</v>
      </c>
      <c r="B12" s="72">
        <v>114745942</v>
      </c>
      <c r="C12" s="70" t="s">
        <v>145</v>
      </c>
      <c r="D12" s="70" t="s">
        <v>146</v>
      </c>
      <c r="E12" s="70" t="s">
        <v>147</v>
      </c>
      <c r="F12" s="14" t="str">
        <f t="shared" si="0"/>
        <v>CN_06_08_CO_F03_small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CN_06_08_CO_F03_zoom</v>
      </c>
      <c r="I12" s="14" t="str">
        <f>IF(OR(B12&lt;&gt;"",J12&lt;&gt;""),IF($G$4="Recurso",IF(LEFT($G$5,1)="M",IF(VLOOKUP($G$5,'Definición técnica de imagenes'!$A$3:$G$17,6,FALSE)=0,"",VLOOKUP($G$5,'Definición técnica de imagenes'!$A$3:$G$17,6,FALSE)),IF($G$5="F1","","")),'Definición técnica de imagenes'!$F$16),"")</f>
        <v>800 x 600 px</v>
      </c>
      <c r="J12" s="75" t="s">
        <v>164</v>
      </c>
      <c r="K12" s="19"/>
    </row>
    <row r="13" spans="1:16" s="12" customFormat="1" ht="16.5" customHeight="1">
      <c r="A13" s="13" t="s">
        <v>154</v>
      </c>
      <c r="B13" s="73" t="s">
        <v>166</v>
      </c>
      <c r="C13" s="70" t="s">
        <v>145</v>
      </c>
      <c r="D13" s="70" t="s">
        <v>146</v>
      </c>
      <c r="E13" s="70" t="s">
        <v>147</v>
      </c>
      <c r="F13" s="14" t="str">
        <f t="shared" si="0"/>
        <v>CN_06_08_CO_F04_small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CN_06_08_CO_F04_zoom</v>
      </c>
      <c r="I13" s="14" t="str">
        <f>IF(OR(B13&lt;&gt;"",J13&lt;&gt;""),IF($G$4="Recurso",IF(LEFT($G$5,1)="M",IF(VLOOKUP($G$5,'Definición técnica de imagenes'!$A$3:$G$17,6,FALSE)=0,"",VLOOKUP($G$5,'Definición técnica de imagenes'!$A$3:$G$17,6,FALSE)),IF($G$5="F1","","")),'Definición técnica de imagenes'!$F$16),"")</f>
        <v>800 x 600 px</v>
      </c>
      <c r="J13" s="76" t="s">
        <v>165</v>
      </c>
      <c r="K13" s="82"/>
    </row>
    <row r="14" spans="1:16" s="12" customFormat="1" ht="16.5" customHeight="1">
      <c r="A14" s="13" t="s">
        <v>155</v>
      </c>
      <c r="B14" s="84">
        <v>54850030</v>
      </c>
      <c r="C14" s="70" t="s">
        <v>145</v>
      </c>
      <c r="D14" s="70" t="s">
        <v>146</v>
      </c>
      <c r="E14" s="70" t="s">
        <v>147</v>
      </c>
      <c r="F14" s="14" t="str">
        <f t="shared" si="0"/>
        <v>CN_06_08_CO_F05_small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CN_06_08_CO_F05_zoom</v>
      </c>
      <c r="I14" s="14" t="str">
        <f>IF(OR(B14&lt;&gt;"",J14&lt;&gt;""),IF($G$4="Recurso",IF(LEFT($G$5,1)="M",IF(VLOOKUP($G$5,'Definición técnica de imagenes'!$A$3:$G$17,6,FALSE)=0,"",VLOOKUP($G$5,'Definición técnica de imagenes'!$A$3:$G$17,6,FALSE)),IF($G$5="F1","","")),'Definición técnica de imagenes'!$F$16),"")</f>
        <v>800 x 600 px</v>
      </c>
      <c r="J14" s="75" t="s">
        <v>167</v>
      </c>
      <c r="K14" s="80"/>
    </row>
    <row r="15" spans="1:16" s="12" customFormat="1" ht="16.5" customHeight="1">
      <c r="A15" s="13" t="s">
        <v>156</v>
      </c>
      <c r="B15" s="84">
        <v>177840059</v>
      </c>
      <c r="C15" s="70" t="s">
        <v>145</v>
      </c>
      <c r="D15" s="70" t="s">
        <v>146</v>
      </c>
      <c r="E15" s="70" t="s">
        <v>147</v>
      </c>
      <c r="F15" s="14" t="str">
        <f t="shared" si="0"/>
        <v>CN_06_08_CO_F06_small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CN_06_08_CO_F06_zoom</v>
      </c>
      <c r="I15" s="14" t="str">
        <f>IF(OR(B15&lt;&gt;"",J15&lt;&gt;""),IF($G$4="Recurso",IF(LEFT($G$5,1)="M",IF(VLOOKUP($G$5,'Definición técnica de imagenes'!$A$3:$G$17,6,FALSE)=0,"",VLOOKUP($G$5,'Definición técnica de imagenes'!$A$3:$G$17,6,FALSE)),IF($G$5="F1","","")),'Definición técnica de imagenes'!$F$16),"")</f>
        <v>800 x 600 px</v>
      </c>
      <c r="J15" s="75" t="s">
        <v>168</v>
      </c>
      <c r="K15" s="82"/>
    </row>
    <row r="16" spans="1:16" s="12" customFormat="1" ht="73" customHeight="1">
      <c r="A16" s="13" t="s">
        <v>157</v>
      </c>
      <c r="B16" s="71" t="s">
        <v>170</v>
      </c>
      <c r="C16" s="70" t="s">
        <v>145</v>
      </c>
      <c r="D16" s="70" t="s">
        <v>146</v>
      </c>
      <c r="E16" s="70" t="s">
        <v>147</v>
      </c>
      <c r="F16" s="14" t="str">
        <f t="shared" si="0"/>
        <v>CN_06_08_CO_F07_small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CN_06_08_CO_F07_zoom</v>
      </c>
      <c r="I16" s="14" t="str">
        <f>IF(OR(B16&lt;&gt;"",J16&lt;&gt;""),IF($G$4="Recurso",IF(LEFT($G$5,1)="M",IF(VLOOKUP($G$5,'Definición técnica de imagenes'!$A$3:$G$17,6,FALSE)=0,"",VLOOKUP($G$5,'Definición técnica de imagenes'!$A$3:$G$17,6,FALSE)),IF($G$5="F1","","")),'Definición técnica de imagenes'!$F$16),"")</f>
        <v>800 x 600 px</v>
      </c>
      <c r="J16" s="77" t="s">
        <v>169</v>
      </c>
      <c r="K16" s="81" t="s">
        <v>245</v>
      </c>
    </row>
    <row r="17" spans="1:11" s="12" customFormat="1" ht="17.25" customHeight="1">
      <c r="A17" s="13" t="s">
        <v>158</v>
      </c>
      <c r="B17" s="84">
        <v>61776652</v>
      </c>
      <c r="C17" s="70" t="s">
        <v>145</v>
      </c>
      <c r="D17" s="70" t="s">
        <v>146</v>
      </c>
      <c r="E17" s="70" t="s">
        <v>147</v>
      </c>
      <c r="F17" s="14" t="str">
        <f t="shared" si="0"/>
        <v>CN_06_08_CO_F08_small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CN_06_08_CO_F08_zoom</v>
      </c>
      <c r="I17" s="14" t="str">
        <f>IF(OR(B17&lt;&gt;"",J17&lt;&gt;""),IF($G$4="Recurso",IF(LEFT($G$5,1)="M",IF(VLOOKUP($G$5,'Definición técnica de imagenes'!$A$3:$G$17,6,FALSE)=0,"",VLOOKUP($G$5,'Definición técnica de imagenes'!$A$3:$G$17,6,FALSE)),IF($G$5="F1","","")),'Definición técnica de imagenes'!$F$16),"")</f>
        <v>800 x 600 px</v>
      </c>
      <c r="J17" s="78" t="s">
        <v>171</v>
      </c>
      <c r="K17" s="20"/>
    </row>
    <row r="18" spans="1:11" s="12" customFormat="1" ht="12" customHeight="1">
      <c r="A18" s="13" t="s">
        <v>159</v>
      </c>
      <c r="B18" s="84">
        <v>129772079</v>
      </c>
      <c r="C18" s="70" t="s">
        <v>145</v>
      </c>
      <c r="D18" s="70" t="s">
        <v>146</v>
      </c>
      <c r="E18" s="70" t="s">
        <v>147</v>
      </c>
      <c r="F18" s="14" t="str">
        <f t="shared" si="0"/>
        <v>CN_06_08_CO_F09_small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CN_06_08_CO_F09_zoom</v>
      </c>
      <c r="I18" s="14" t="str">
        <f>IF(OR(B18&lt;&gt;"",J18&lt;&gt;""),IF($G$4="Recurso",IF(LEFT($G$5,1)="M",IF(VLOOKUP($G$5,'Definición técnica de imagenes'!$A$3:$G$17,6,FALSE)=0,"",VLOOKUP($G$5,'Definición técnica de imagenes'!$A$3:$G$17,6,FALSE)),IF($G$5="F1","","")),'Definición técnica de imagenes'!$F$16),"")</f>
        <v>800 x 600 px</v>
      </c>
      <c r="J18" s="78" t="s">
        <v>172</v>
      </c>
      <c r="K18" s="20"/>
    </row>
    <row r="19" spans="1:11" s="12" customFormat="1" ht="12" customHeight="1">
      <c r="A19" s="13" t="s">
        <v>160</v>
      </c>
      <c r="B19" s="84">
        <v>129772079</v>
      </c>
      <c r="C19" s="70" t="s">
        <v>145</v>
      </c>
      <c r="D19" s="70" t="s">
        <v>146</v>
      </c>
      <c r="E19" s="70" t="s">
        <v>147</v>
      </c>
      <c r="F19" s="14" t="str">
        <f t="shared" si="0"/>
        <v>CN_06_08_CO_F10_small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CN_06_08_CO_F10_zoom</v>
      </c>
      <c r="I19" s="14" t="str">
        <f>IF(OR(B19&lt;&gt;"",J19&lt;&gt;""),IF($G$4="Recurso",IF(LEFT($G$5,1)="M",IF(VLOOKUP($G$5,'Definición técnica de imagenes'!$A$3:$G$17,6,FALSE)=0,"",VLOOKUP($G$5,'Definición técnica de imagenes'!$A$3:$G$17,6,FALSE)),IF($G$5="F1","","")),'Definición técnica de imagenes'!$F$16),"")</f>
        <v>800 x 600 px</v>
      </c>
      <c r="J19" s="88" t="s">
        <v>173</v>
      </c>
      <c r="K19" s="81"/>
    </row>
    <row r="20" spans="1:11" s="12" customFormat="1" ht="71" customHeight="1">
      <c r="A20" s="13" t="s">
        <v>161</v>
      </c>
      <c r="B20" s="71" t="s">
        <v>175</v>
      </c>
      <c r="C20" s="70" t="s">
        <v>145</v>
      </c>
      <c r="D20" s="70" t="s">
        <v>146</v>
      </c>
      <c r="E20" s="70" t="s">
        <v>147</v>
      </c>
      <c r="F20" s="14" t="str">
        <f t="shared" si="0"/>
        <v>CN_06_08_CO_F11_small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CN_06_08_CO_F11_zoom</v>
      </c>
      <c r="I20" s="14" t="str">
        <f>IF(OR(B20&lt;&gt;"",J20&lt;&gt;""),IF($G$4="Recurso",IF(LEFT($G$5,1)="M",IF(VLOOKUP($G$5,'Definición técnica de imagenes'!$A$3:$G$17,6,FALSE)=0,"",VLOOKUP($G$5,'Definición técnica de imagenes'!$A$3:$G$17,6,FALSE)),IF($G$5="F1","","")),'Definición técnica de imagenes'!$F$16),"")</f>
        <v>800 x 600 px</v>
      </c>
      <c r="J20" s="75" t="s">
        <v>174</v>
      </c>
      <c r="K20" s="82" t="s">
        <v>246</v>
      </c>
    </row>
    <row r="21" spans="1:11" s="12" customFormat="1" ht="12" customHeight="1">
      <c r="A21" s="68" t="s">
        <v>177</v>
      </c>
      <c r="B21" s="84">
        <v>204676402</v>
      </c>
      <c r="C21" s="70" t="s">
        <v>145</v>
      </c>
      <c r="D21" s="70" t="s">
        <v>146</v>
      </c>
      <c r="E21" s="70" t="s">
        <v>147</v>
      </c>
      <c r="F21" s="14" t="str">
        <f t="shared" si="0"/>
        <v>CN_06_08_CO_F12_small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CN_06_08_CO_F12_zoom</v>
      </c>
      <c r="I21" s="14" t="str">
        <f>IF(OR(B21&lt;&gt;"",J21&lt;&gt;""),IF($G$4="Recurso",IF(LEFT($G$5,1)="M",IF(VLOOKUP($G$5,'Definición técnica de imagenes'!$A$3:$G$17,6,FALSE)=0,"",VLOOKUP($G$5,'Definición técnica de imagenes'!$A$3:$G$17,6,FALSE)),IF($G$5="F1","","")),'Definición técnica de imagenes'!$F$16),"")</f>
        <v>800 x 600 px</v>
      </c>
      <c r="J21" s="78" t="s">
        <v>176</v>
      </c>
      <c r="K21" s="20"/>
    </row>
    <row r="22" spans="1:11" s="12" customFormat="1" ht="67" customHeight="1">
      <c r="A22" s="68" t="s">
        <v>98</v>
      </c>
      <c r="B22" s="71" t="s">
        <v>192</v>
      </c>
      <c r="C22" s="70" t="s">
        <v>145</v>
      </c>
      <c r="D22" s="70" t="s">
        <v>146</v>
      </c>
      <c r="E22" s="70" t="s">
        <v>147</v>
      </c>
      <c r="F22" s="14" t="str">
        <f t="shared" si="0"/>
        <v>CN_06_08_CO_F13_small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CN_06_08_CO_F13_zoom</v>
      </c>
      <c r="I22" s="14" t="str">
        <f>IF(OR(B22&lt;&gt;"",J22&lt;&gt;""),IF($G$4="Recurso",IF(LEFT($G$5,1)="M",IF(VLOOKUP($G$5,'Definición técnica de imagenes'!$A$3:$G$17,6,FALSE)=0,"",VLOOKUP($G$5,'Definición técnica de imagenes'!$A$3:$G$17,6,FALSE)),IF($G$5="F1","","")),'Definición técnica de imagenes'!$F$16),"")</f>
        <v>800 x 600 px</v>
      </c>
      <c r="J22" s="79" t="s">
        <v>191</v>
      </c>
      <c r="K22" s="90" t="s">
        <v>247</v>
      </c>
    </row>
    <row r="23" spans="1:11" s="12" customFormat="1" ht="12" customHeight="1">
      <c r="A23" s="68" t="s">
        <v>178</v>
      </c>
      <c r="B23" s="71" t="s">
        <v>194</v>
      </c>
      <c r="C23" s="70" t="s">
        <v>145</v>
      </c>
      <c r="D23" s="70" t="s">
        <v>146</v>
      </c>
      <c r="E23" s="70" t="s">
        <v>147</v>
      </c>
      <c r="F23" s="14" t="str">
        <f t="shared" si="0"/>
        <v>CN_06_08_CO_F14_small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CN_06_08_CO_F14_zoom</v>
      </c>
      <c r="I23" s="14" t="str">
        <f>IF(OR(B23&lt;&gt;"",J23&lt;&gt;""),IF($G$4="Recurso",IF(LEFT($G$5,1)="M",IF(VLOOKUP($G$5,'Definición técnica de imagenes'!$A$3:$G$17,6,FALSE)=0,"",VLOOKUP($G$5,'Definición técnica de imagenes'!$A$3:$G$17,6,FALSE)),IF($G$5="F1","","")),'Definición técnica de imagenes'!$F$16),"")</f>
        <v>800 x 600 px</v>
      </c>
      <c r="J23" s="75" t="s">
        <v>193</v>
      </c>
      <c r="K23" s="82" t="s">
        <v>248</v>
      </c>
    </row>
    <row r="24" spans="1:11" s="12" customFormat="1" ht="12" customHeight="1">
      <c r="A24" s="68" t="s">
        <v>179</v>
      </c>
      <c r="B24" s="84">
        <v>246302905</v>
      </c>
      <c r="C24" s="70" t="s">
        <v>145</v>
      </c>
      <c r="D24" s="70" t="s">
        <v>146</v>
      </c>
      <c r="E24" s="70" t="s">
        <v>147</v>
      </c>
      <c r="F24" s="14" t="str">
        <f t="shared" si="0"/>
        <v>CN_06_08_CO_F15_small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CN_06_08_CO_F15_zoom</v>
      </c>
      <c r="I24" s="14" t="str">
        <f>IF(OR(B24&lt;&gt;"",J24&lt;&gt;""),IF($G$4="Recurso",IF(LEFT($G$5,1)="M",IF(VLOOKUP($G$5,'Definición técnica de imagenes'!$A$3:$G$17,6,FALSE)=0,"",VLOOKUP($G$5,'Definición técnica de imagenes'!$A$3:$G$17,6,FALSE)),IF($G$5="F1","","")),'Definición técnica de imagenes'!$F$16),"")</f>
        <v>800 x 600 px</v>
      </c>
      <c r="J24" s="70" t="s">
        <v>195</v>
      </c>
      <c r="K24" s="15"/>
    </row>
    <row r="25" spans="1:11" s="12" customFormat="1" ht="12" customHeight="1">
      <c r="A25" s="68" t="s">
        <v>180</v>
      </c>
      <c r="B25" s="89" t="s">
        <v>236</v>
      </c>
      <c r="C25" s="70" t="s">
        <v>145</v>
      </c>
      <c r="D25" s="70" t="s">
        <v>146</v>
      </c>
      <c r="E25" s="70" t="s">
        <v>147</v>
      </c>
      <c r="F25" s="14" t="str">
        <f t="shared" si="0"/>
        <v>CN_06_08_CO_F16_small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CN_06_08_CO_F16_zoom</v>
      </c>
      <c r="I25" s="14" t="str">
        <f>IF(OR(B25&lt;&gt;"",J25&lt;&gt;""),IF($G$4="Recurso",IF(LEFT($G$5,1)="M",IF(VLOOKUP($G$5,'Definición técnica de imagenes'!$A$3:$G$17,6,FALSE)=0,"",VLOOKUP($G$5,'Definición técnica de imagenes'!$A$3:$G$17,6,FALSE)),IF($G$5="F1","","")),'Definición técnica de imagenes'!$F$16),"")</f>
        <v>800 x 600 px</v>
      </c>
      <c r="J25" s="70" t="s">
        <v>196</v>
      </c>
      <c r="K25" s="75" t="s">
        <v>197</v>
      </c>
    </row>
    <row r="26" spans="1:11" s="12" customFormat="1" ht="12" customHeight="1">
      <c r="A26" s="68" t="s">
        <v>181</v>
      </c>
      <c r="B26" s="74">
        <v>70182970</v>
      </c>
      <c r="C26" s="70" t="s">
        <v>145</v>
      </c>
      <c r="D26" s="70" t="s">
        <v>146</v>
      </c>
      <c r="E26" s="70" t="s">
        <v>147</v>
      </c>
      <c r="F26" s="14" t="str">
        <f t="shared" si="0"/>
        <v>CN_06_08_CO_F17_small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CN_06_08_CO_F17_zoom</v>
      </c>
      <c r="I26" s="14" t="str">
        <f>IF(OR(B26&lt;&gt;"",J26&lt;&gt;""),IF($G$4="Recurso",IF(LEFT($G$5,1)="M",IF(VLOOKUP($G$5,'Definición técnica de imagenes'!$A$3:$G$17,6,FALSE)=0,"",VLOOKUP($G$5,'Definición técnica de imagenes'!$A$3:$G$17,6,FALSE)),IF($G$5="F1","","")),'Definición técnica de imagenes'!$F$16),"")</f>
        <v>800 x 600 px</v>
      </c>
      <c r="J26" s="70" t="s">
        <v>198</v>
      </c>
      <c r="K26" s="19"/>
    </row>
    <row r="27" spans="1:11" s="12" customFormat="1" ht="12" customHeight="1">
      <c r="A27" s="68" t="s">
        <v>182</v>
      </c>
      <c r="B27" s="24">
        <v>69126064</v>
      </c>
      <c r="C27" s="24" t="str">
        <f t="shared" ref="C27:C74" si="2">IF(OR(B27&lt;&gt;"",J27&lt;&gt;""),IF($G$4="Recurso",CONCATENATE($G$4," ",$G$5),$G$4),"")</f>
        <v>Cuaderno de Estudio</v>
      </c>
      <c r="D27" s="70" t="s">
        <v>146</v>
      </c>
      <c r="E27" s="70" t="s">
        <v>147</v>
      </c>
      <c r="F27" s="14" t="str">
        <f t="shared" si="0"/>
        <v>CN_06_08_CO_F18_small</v>
      </c>
      <c r="G27" s="14" t="str">
        <f>IF(F27&lt;&gt;"",IF($G$4="Recurso",IF(LEFT($G$5,1)="M",VLOOKUP($G$5,'Definición técnica de imagenes'!$A$3:$G$17,5,FALSE),IF($G$5="F1",'Definición técnica de imagenes'!$E$15,'Definición técnica de imagenes'!$F$13)),'Definición técnica de imagenes'!$E$16),"")</f>
        <v>526 x 370 px</v>
      </c>
      <c r="H27" s="14" t="str">
        <f t="shared" si="1"/>
        <v>CN_06_08_CO_F18_zoom</v>
      </c>
      <c r="I27" s="14" t="str">
        <f>IF(OR(B27&lt;&gt;"",J27&lt;&gt;""),IF($G$4="Recurso",IF(LEFT($G$5,1)="M",IF(VLOOKUP($G$5,'Definición técnica de imagenes'!$A$3:$G$17,6,FALSE)=0,"",VLOOKUP($G$5,'Definición técnica de imagenes'!$A$3:$G$17,6,FALSE)),IF($G$5="F1","","")),'Definición técnica de imagenes'!$F$16),"")</f>
        <v>800 x 600 px</v>
      </c>
      <c r="J27" s="75" t="s">
        <v>199</v>
      </c>
      <c r="K27" s="19"/>
    </row>
    <row r="28" spans="1:11" s="12" customFormat="1" ht="12" customHeight="1">
      <c r="A28" s="68" t="s">
        <v>183</v>
      </c>
      <c r="B28" s="24">
        <v>188407517</v>
      </c>
      <c r="C28" s="24" t="str">
        <f t="shared" si="2"/>
        <v>Cuaderno de Estudio</v>
      </c>
      <c r="D28" s="70" t="s">
        <v>146</v>
      </c>
      <c r="E28" s="70" t="s">
        <v>147</v>
      </c>
      <c r="F28" s="14" t="str">
        <f t="shared" si="0"/>
        <v>CN_06_08_CO_F19_small</v>
      </c>
      <c r="G28" s="14" t="str">
        <f>IF(F28&lt;&gt;"",IF($G$4="Recurso",IF(LEFT($G$5,1)="M",VLOOKUP($G$5,'Definición técnica de imagenes'!$A$3:$G$17,5,FALSE),IF($G$5="F1",'Definición técnica de imagenes'!$E$15,'Definición técnica de imagenes'!$F$13)),'Definición técnica de imagenes'!$E$16),"")</f>
        <v>526 x 370 px</v>
      </c>
      <c r="H28" s="14" t="str">
        <f t="shared" si="1"/>
        <v>CN_06_08_CO_F19_zoom</v>
      </c>
      <c r="I28" s="14" t="str">
        <f>IF(OR(B28&lt;&gt;"",J28&lt;&gt;""),IF($G$4="Recurso",IF(LEFT($G$5,1)="M",IF(VLOOKUP($G$5,'Definición técnica de imagenes'!$A$3:$G$17,6,FALSE)=0,"",VLOOKUP($G$5,'Definición técnica de imagenes'!$A$3:$G$17,6,FALSE)),IF($G$5="F1","","")),'Definición técnica de imagenes'!$F$16),"")</f>
        <v>800 x 600 px</v>
      </c>
      <c r="J28" s="75" t="s">
        <v>200</v>
      </c>
      <c r="K28" s="19"/>
    </row>
    <row r="29" spans="1:11" s="12" customFormat="1" ht="12" customHeight="1">
      <c r="A29" s="68" t="s">
        <v>184</v>
      </c>
      <c r="B29" s="24">
        <v>91801163</v>
      </c>
      <c r="C29" s="24" t="str">
        <f t="shared" si="2"/>
        <v>Cuaderno de Estudio</v>
      </c>
      <c r="D29" s="70" t="s">
        <v>146</v>
      </c>
      <c r="E29" s="70" t="s">
        <v>147</v>
      </c>
      <c r="F29" s="14" t="str">
        <f t="shared" si="0"/>
        <v>CN_06_08_CO_F20_small</v>
      </c>
      <c r="G29" s="14" t="str">
        <f>IF(F29&lt;&gt;"",IF($G$4="Recurso",IF(LEFT($G$5,1)="M",VLOOKUP($G$5,'Definición técnica de imagenes'!$A$3:$G$17,5,FALSE),IF($G$5="F1",'Definición técnica de imagenes'!$E$15,'Definición técnica de imagenes'!$F$13)),'Definición técnica de imagenes'!$E$16),"")</f>
        <v>526 x 370 px</v>
      </c>
      <c r="H29" s="14" t="str">
        <f t="shared" si="1"/>
        <v>CN_06_08_CO_F20_zoom</v>
      </c>
      <c r="I29" s="14" t="str">
        <f>IF(OR(B29&lt;&gt;"",J29&lt;&gt;""),IF($G$4="Recurso",IF(LEFT($G$5,1)="M",IF(VLOOKUP($G$5,'Definición técnica de imagenes'!$A$3:$G$17,6,FALSE)=0,"",VLOOKUP($G$5,'Definición técnica de imagenes'!$A$3:$G$17,6,FALSE)),IF($G$5="F1","","")),'Definición técnica de imagenes'!$F$16),"")</f>
        <v>800 x 600 px</v>
      </c>
      <c r="J29" s="75" t="s">
        <v>201</v>
      </c>
      <c r="K29" s="19"/>
    </row>
    <row r="30" spans="1:11" s="12" customFormat="1" ht="12" customHeight="1">
      <c r="A30" s="68" t="s">
        <v>185</v>
      </c>
      <c r="B30" s="24">
        <v>110972186</v>
      </c>
      <c r="C30" s="24" t="str">
        <f t="shared" si="2"/>
        <v>Cuaderno de Estudio</v>
      </c>
      <c r="D30" s="70" t="s">
        <v>146</v>
      </c>
      <c r="E30" s="70" t="s">
        <v>147</v>
      </c>
      <c r="F30" s="14" t="str">
        <f t="shared" si="0"/>
        <v>CN_06_08_CO_F21_small</v>
      </c>
      <c r="G30" s="14" t="str">
        <f>IF(F30&lt;&gt;"",IF($G$4="Recurso",IF(LEFT($G$5,1)="M",VLOOKUP($G$5,'Definición técnica de imagenes'!$A$3:$G$17,5,FALSE),IF($G$5="F1",'Definición técnica de imagenes'!$E$15,'Definición técnica de imagenes'!$F$13)),'Definición técnica de imagenes'!$E$16),"")</f>
        <v>526 x 370 px</v>
      </c>
      <c r="H30" s="14" t="str">
        <f t="shared" si="1"/>
        <v>CN_06_08_CO_F21_zoom</v>
      </c>
      <c r="I30" s="14" t="str">
        <f>IF(OR(B30&lt;&gt;"",J30&lt;&gt;""),IF($G$4="Recurso",IF(LEFT($G$5,1)="M",IF(VLOOKUP($G$5,'Definición técnica de imagenes'!$A$3:$G$17,6,FALSE)=0,"",VLOOKUP($G$5,'Definición técnica de imagenes'!$A$3:$G$17,6,FALSE)),IF($G$5="F1","","")),'Definición técnica de imagenes'!$F$16),"")</f>
        <v>800 x 600 px</v>
      </c>
      <c r="J30" s="75" t="s">
        <v>202</v>
      </c>
      <c r="K30" s="19"/>
    </row>
    <row r="31" spans="1:11" s="12" customFormat="1" ht="12" customHeight="1">
      <c r="A31" s="68" t="s">
        <v>186</v>
      </c>
      <c r="B31" s="24">
        <v>242104564</v>
      </c>
      <c r="C31" s="24" t="str">
        <f t="shared" si="2"/>
        <v>Cuaderno de Estudio</v>
      </c>
      <c r="D31" s="70" t="s">
        <v>146</v>
      </c>
      <c r="E31" s="70" t="s">
        <v>147</v>
      </c>
      <c r="F31" s="14" t="str">
        <f t="shared" si="0"/>
        <v>CN_06_08_CO_F22_small</v>
      </c>
      <c r="G31" s="14" t="str">
        <f>IF(F31&lt;&gt;"",IF($G$4="Recurso",IF(LEFT($G$5,1)="M",VLOOKUP($G$5,'Definición técnica de imagenes'!$A$3:$G$17,5,FALSE),IF($G$5="F1",'Definición técnica de imagenes'!$E$15,'Definición técnica de imagenes'!$F$13)),'Definición técnica de imagenes'!$E$16),"")</f>
        <v>526 x 370 px</v>
      </c>
      <c r="H31" s="14" t="str">
        <f t="shared" si="1"/>
        <v>CN_06_08_CO_F22_zoom</v>
      </c>
      <c r="I31" s="14" t="str">
        <f>IF(OR(B31&lt;&gt;"",J31&lt;&gt;""),IF($G$4="Recurso",IF(LEFT($G$5,1)="M",IF(VLOOKUP($G$5,'Definición técnica de imagenes'!$A$3:$G$17,6,FALSE)=0,"",VLOOKUP($G$5,'Definición técnica de imagenes'!$A$3:$G$17,6,FALSE)),IF($G$5="F1","","")),'Definición técnica de imagenes'!$F$16),"")</f>
        <v>800 x 600 px</v>
      </c>
      <c r="J31" s="75" t="s">
        <v>203</v>
      </c>
      <c r="K31" s="19"/>
    </row>
    <row r="32" spans="1:11" s="12" customFormat="1" ht="45" customHeight="1">
      <c r="A32" s="68" t="s">
        <v>187</v>
      </c>
      <c r="B32" s="24">
        <v>127699520</v>
      </c>
      <c r="C32" s="24" t="str">
        <f t="shared" si="2"/>
        <v>Cuaderno de Estudio</v>
      </c>
      <c r="D32" s="70" t="s">
        <v>146</v>
      </c>
      <c r="E32" s="70" t="s">
        <v>147</v>
      </c>
      <c r="F32" s="14" t="str">
        <f t="shared" si="0"/>
        <v>CN_06_08_CO_F23_small</v>
      </c>
      <c r="G32" s="14" t="str">
        <f>IF(F32&lt;&gt;"",IF($G$4="Recurso",IF(LEFT($G$5,1)="M",VLOOKUP($G$5,'Definición técnica de imagenes'!$A$3:$G$17,5,FALSE),IF($G$5="F1",'Definición técnica de imagenes'!$E$15,'Definición técnica de imagenes'!$F$13)),'Definición técnica de imagenes'!$E$16),"")</f>
        <v>526 x 370 px</v>
      </c>
      <c r="H32" s="14" t="str">
        <f t="shared" si="1"/>
        <v>CN_06_08_CO_F23_zoom</v>
      </c>
      <c r="I32" s="14" t="str">
        <f>IF(OR(B32&lt;&gt;"",J32&lt;&gt;""),IF($G$4="Recurso",IF(LEFT($G$5,1)="M",IF(VLOOKUP($G$5,'Definición técnica de imagenes'!$A$3:$G$17,6,FALSE)=0,"",VLOOKUP($G$5,'Definición técnica de imagenes'!$A$3:$G$17,6,FALSE)),IF($G$5="F1","","")),'Definición técnica de imagenes'!$F$16),"")</f>
        <v>800 x 600 px</v>
      </c>
      <c r="J32" s="75" t="s">
        <v>204</v>
      </c>
      <c r="K32" s="82" t="s">
        <v>244</v>
      </c>
    </row>
    <row r="33" spans="1:11" s="12" customFormat="1" ht="12" customHeight="1">
      <c r="A33" s="68" t="s">
        <v>188</v>
      </c>
      <c r="B33" s="85" t="s">
        <v>206</v>
      </c>
      <c r="C33" s="24" t="str">
        <f t="shared" si="2"/>
        <v>Cuaderno de Estudio</v>
      </c>
      <c r="D33" s="70" t="s">
        <v>146</v>
      </c>
      <c r="E33" s="70" t="s">
        <v>147</v>
      </c>
      <c r="F33" s="14" t="str">
        <f t="shared" si="0"/>
        <v>CN_06_08_CO_F24_small</v>
      </c>
      <c r="G33" s="14" t="str">
        <f>IF(F33&lt;&gt;"",IF($G$4="Recurso",IF(LEFT($G$5,1)="M",VLOOKUP($G$5,'Definición técnica de imagenes'!$A$3:$G$17,5,FALSE),IF($G$5="F1",'Definición técnica de imagenes'!$E$15,'Definición técnica de imagenes'!$F$13)),'Definición técnica de imagenes'!$E$16),"")</f>
        <v>526 x 370 px</v>
      </c>
      <c r="H33" s="14" t="str">
        <f t="shared" si="1"/>
        <v>CN_06_08_CO_F24_zoom</v>
      </c>
      <c r="I33" s="14" t="str">
        <f>IF(OR(B33&lt;&gt;"",J33&lt;&gt;""),IF($G$4="Recurso",IF(LEFT($G$5,1)="M",IF(VLOOKUP($G$5,'Definición técnica de imagenes'!$A$3:$G$17,6,FALSE)=0,"",VLOOKUP($G$5,'Definición técnica de imagenes'!$A$3:$G$17,6,FALSE)),IF($G$5="F1","","")),'Definición técnica de imagenes'!$F$16),"")</f>
        <v>800 x 600 px</v>
      </c>
      <c r="J33" s="75" t="s">
        <v>205</v>
      </c>
      <c r="K33" s="19"/>
    </row>
    <row r="34" spans="1:11" s="12" customFormat="1" ht="12" customHeight="1">
      <c r="A34" s="68" t="s">
        <v>189</v>
      </c>
      <c r="B34" s="24">
        <v>58283212</v>
      </c>
      <c r="C34" s="24" t="str">
        <f t="shared" si="2"/>
        <v>Cuaderno de Estudio</v>
      </c>
      <c r="D34" s="70" t="s">
        <v>146</v>
      </c>
      <c r="E34" s="70" t="s">
        <v>147</v>
      </c>
      <c r="F34" s="14" t="str">
        <f t="shared" si="0"/>
        <v>CN_06_08_CO_F25_small</v>
      </c>
      <c r="G34" s="14" t="str">
        <f>IF(F34&lt;&gt;"",IF($G$4="Recurso",IF(LEFT($G$5,1)="M",VLOOKUP($G$5,'Definición técnica de imagenes'!$A$3:$G$17,5,FALSE),IF($G$5="F1",'Definición técnica de imagenes'!$E$15,'Definición técnica de imagenes'!$F$13)),'Definición técnica de imagenes'!$E$16),"")</f>
        <v>526 x 370 px</v>
      </c>
      <c r="H34" s="14" t="str">
        <f t="shared" si="1"/>
        <v>CN_06_08_CO_F25_zoom</v>
      </c>
      <c r="I34" s="14" t="str">
        <f>IF(OR(B34&lt;&gt;"",J34&lt;&gt;""),IF($G$4="Recurso",IF(LEFT($G$5,1)="M",IF(VLOOKUP($G$5,'Definición técnica de imagenes'!$A$3:$G$17,6,FALSE)=0,"",VLOOKUP($G$5,'Definición técnica de imagenes'!$A$3:$G$17,6,FALSE)),IF($G$5="F1","","")),'Definición técnica de imagenes'!$F$16),"")</f>
        <v>800 x 600 px</v>
      </c>
      <c r="J34" s="75" t="s">
        <v>207</v>
      </c>
      <c r="K34" s="19"/>
    </row>
    <row r="35" spans="1:11" s="12" customFormat="1" ht="12" customHeight="1">
      <c r="A35" s="68" t="s">
        <v>190</v>
      </c>
      <c r="B35" s="24">
        <v>213964624</v>
      </c>
      <c r="C35" s="24" t="str">
        <f t="shared" si="2"/>
        <v>Cuaderno de Estudio</v>
      </c>
      <c r="D35" s="70" t="s">
        <v>146</v>
      </c>
      <c r="E35" s="70" t="s">
        <v>147</v>
      </c>
      <c r="F35" s="14" t="str">
        <f t="shared" si="0"/>
        <v>CN_06_08_CO_F26_small</v>
      </c>
      <c r="G35" s="14" t="str">
        <f>IF(F35&lt;&gt;"",IF($G$4="Recurso",IF(LEFT($G$5,1)="M",VLOOKUP($G$5,'Definición técnica de imagenes'!$A$3:$G$17,5,FALSE),IF($G$5="F1",'Definición técnica de imagenes'!$E$15,'Definición técnica de imagenes'!$F$13)),'Definición técnica de imagenes'!$E$16),"")</f>
        <v>526 x 370 px</v>
      </c>
      <c r="H35" s="14" t="str">
        <f t="shared" si="1"/>
        <v>CN_06_08_CO_F26_zoom</v>
      </c>
      <c r="I35" s="14" t="str">
        <f>IF(OR(B35&lt;&gt;"",J35&lt;&gt;""),IF($G$4="Recurso",IF(LEFT($G$5,1)="M",IF(VLOOKUP($G$5,'Definición técnica de imagenes'!$A$3:$G$17,6,FALSE)=0,"",VLOOKUP($G$5,'Definición técnica de imagenes'!$A$3:$G$17,6,FALSE)),IF($G$5="F1","","")),'Definición técnica de imagenes'!$F$16),"")</f>
        <v>800 x 600 px</v>
      </c>
      <c r="J35" s="70" t="s">
        <v>208</v>
      </c>
      <c r="K35" s="80" t="s">
        <v>253</v>
      </c>
    </row>
    <row r="36" spans="1:11" s="12" customFormat="1" ht="32" customHeight="1">
      <c r="A36" s="68" t="s">
        <v>211</v>
      </c>
      <c r="B36" s="85" t="s">
        <v>210</v>
      </c>
      <c r="C36" s="24" t="str">
        <f t="shared" si="2"/>
        <v>Cuaderno de Estudio</v>
      </c>
      <c r="D36" s="70" t="s">
        <v>146</v>
      </c>
      <c r="E36" s="70" t="s">
        <v>147</v>
      </c>
      <c r="F36" s="14" t="str">
        <f t="shared" si="0"/>
        <v>CN_06_08_CO_F27_small</v>
      </c>
      <c r="G36" s="14" t="str">
        <f>IF(F36&lt;&gt;"",IF($G$4="Recurso",IF(LEFT($G$5,1)="M",VLOOKUP($G$5,'Definición técnica de imagenes'!$A$3:$G$17,5,FALSE),IF($G$5="F1",'Definición técnica de imagenes'!$E$15,'Definición técnica de imagenes'!$F$13)),'Definición técnica de imagenes'!$E$16),"")</f>
        <v>526 x 370 px</v>
      </c>
      <c r="H36" s="14" t="str">
        <f t="shared" si="1"/>
        <v>CN_06_08_CO_F27_zoom</v>
      </c>
      <c r="I36" s="14" t="str">
        <f>IF(OR(B36&lt;&gt;"",J36&lt;&gt;""),IF($G$4="Recurso",IF(LEFT($G$5,1)="M",IF(VLOOKUP($G$5,'Definición técnica de imagenes'!$A$3:$G$17,6,FALSE)=0,"",VLOOKUP($G$5,'Definición técnica de imagenes'!$A$3:$G$17,6,FALSE)),IF($G$5="F1","","")),'Definición técnica de imagenes'!$F$16),"")</f>
        <v>800 x 600 px</v>
      </c>
      <c r="J36" s="70" t="s">
        <v>209</v>
      </c>
      <c r="K36" s="80" t="s">
        <v>249</v>
      </c>
    </row>
    <row r="37" spans="1:11" s="12" customFormat="1" ht="12" customHeight="1">
      <c r="A37" s="68" t="s">
        <v>212</v>
      </c>
      <c r="B37" s="24">
        <v>182591300</v>
      </c>
      <c r="C37" s="24" t="str">
        <f t="shared" si="2"/>
        <v>Cuaderno de Estudio</v>
      </c>
      <c r="D37" s="70" t="s">
        <v>146</v>
      </c>
      <c r="E37" s="70" t="s">
        <v>147</v>
      </c>
      <c r="F37" s="14" t="str">
        <f t="shared" si="0"/>
        <v>CN_06_08_CO_F28_small</v>
      </c>
      <c r="G37" s="14" t="str">
        <f>IF(F37&lt;&gt;"",IF($G$4="Recurso",IF(LEFT($G$5,1)="M",VLOOKUP($G$5,'Definición técnica de imagenes'!$A$3:$G$17,5,FALSE),IF($G$5="F1",'Definición técnica de imagenes'!$E$15,'Definición técnica de imagenes'!$F$13)),'Definición técnica de imagenes'!$E$16),"")</f>
        <v>526 x 370 px</v>
      </c>
      <c r="H37" s="14" t="str">
        <f t="shared" si="1"/>
        <v>CN_06_08_CO_F28_zoom</v>
      </c>
      <c r="I37" s="14" t="str">
        <f>IF(OR(B37&lt;&gt;"",J37&lt;&gt;""),IF($G$4="Recurso",IF(LEFT($G$5,1)="M",IF(VLOOKUP($G$5,'Definición técnica de imagenes'!$A$3:$G$17,6,FALSE)=0,"",VLOOKUP($G$5,'Definición técnica de imagenes'!$A$3:$G$17,6,FALSE)),IF($G$5="F1","","")),'Definición técnica de imagenes'!$F$16),"")</f>
        <v>800 x 600 px</v>
      </c>
      <c r="J37" s="86" t="s">
        <v>223</v>
      </c>
      <c r="K37" s="15"/>
    </row>
    <row r="38" spans="1:11" s="12" customFormat="1" ht="12" customHeight="1">
      <c r="A38" s="68" t="s">
        <v>213</v>
      </c>
      <c r="B38" s="85" t="s">
        <v>225</v>
      </c>
      <c r="C38" s="24" t="str">
        <f t="shared" si="2"/>
        <v>Cuaderno de Estudio</v>
      </c>
      <c r="D38" s="70" t="s">
        <v>146</v>
      </c>
      <c r="E38" s="70" t="s">
        <v>147</v>
      </c>
      <c r="F38" s="14" t="str">
        <f t="shared" si="0"/>
        <v>CN_06_08_CO_F29_small</v>
      </c>
      <c r="G38" s="14" t="str">
        <f>IF(F38&lt;&gt;"",IF($G$4="Recurso",IF(LEFT($G$5,1)="M",VLOOKUP($G$5,'Definición técnica de imagenes'!$A$3:$G$17,5,FALSE),IF($G$5="F1",'Definición técnica de imagenes'!$E$15,'Definición técnica de imagenes'!$F$13)),'Definición técnica de imagenes'!$E$16),"")</f>
        <v>526 x 370 px</v>
      </c>
      <c r="H38" s="14" t="str">
        <f t="shared" si="1"/>
        <v>CN_06_08_CO_F29_zoom</v>
      </c>
      <c r="I38" s="14" t="str">
        <f>IF(OR(B38&lt;&gt;"",J38&lt;&gt;""),IF($G$4="Recurso",IF(LEFT($G$5,1)="M",IF(VLOOKUP($G$5,'Definición técnica de imagenes'!$A$3:$G$17,6,FALSE)=0,"",VLOOKUP($G$5,'Definición técnica de imagenes'!$A$3:$G$17,6,FALSE)),IF($G$5="F1","","")),'Definición técnica de imagenes'!$F$16),"")</f>
        <v>800 x 600 px</v>
      </c>
      <c r="J38" s="42" t="s">
        <v>224</v>
      </c>
      <c r="K38" s="15"/>
    </row>
    <row r="39" spans="1:11" s="12" customFormat="1" ht="12" customHeight="1">
      <c r="A39" s="68" t="s">
        <v>214</v>
      </c>
      <c r="B39" s="24">
        <v>166229555</v>
      </c>
      <c r="C39" s="24" t="str">
        <f t="shared" si="2"/>
        <v>Cuaderno de Estudio</v>
      </c>
      <c r="D39" s="70" t="s">
        <v>146</v>
      </c>
      <c r="E39" s="70" t="s">
        <v>147</v>
      </c>
      <c r="F39" s="14" t="str">
        <f t="shared" si="0"/>
        <v>CN_06_08_CO_F30_small</v>
      </c>
      <c r="G39" s="14" t="str">
        <f>IF(F39&lt;&gt;"",IF($G$4="Recurso",IF(LEFT($G$5,1)="M",VLOOKUP($G$5,'Definición técnica de imagenes'!$A$3:$G$17,5,FALSE),IF($G$5="F1",'Definición técnica de imagenes'!$E$15,'Definición técnica de imagenes'!$F$13)),'Definición técnica de imagenes'!$E$16),"")</f>
        <v>526 x 370 px</v>
      </c>
      <c r="H39" s="14" t="str">
        <f t="shared" si="1"/>
        <v>CN_06_08_CO_F30_zoom</v>
      </c>
      <c r="I39" s="14" t="str">
        <f>IF(OR(B39&lt;&gt;"",J39&lt;&gt;""),IF($G$4="Recurso",IF(LEFT($G$5,1)="M",IF(VLOOKUP($G$5,'Definición técnica de imagenes'!$A$3:$G$17,6,FALSE)=0,"",VLOOKUP($G$5,'Definición técnica de imagenes'!$A$3:$G$17,6,FALSE)),IF($G$5="F1","","")),'Definición técnica de imagenes'!$F$16),"")</f>
        <v>800 x 600 px</v>
      </c>
      <c r="J39" s="70" t="s">
        <v>226</v>
      </c>
      <c r="K39" s="15"/>
    </row>
    <row r="40" spans="1:11" s="12" customFormat="1" ht="12" customHeight="1">
      <c r="A40" s="68" t="s">
        <v>215</v>
      </c>
      <c r="B40" s="24">
        <v>70270159</v>
      </c>
      <c r="C40" s="24" t="str">
        <f t="shared" si="2"/>
        <v>Cuaderno de Estudio</v>
      </c>
      <c r="D40" s="70" t="s">
        <v>146</v>
      </c>
      <c r="E40" s="70" t="s">
        <v>147</v>
      </c>
      <c r="F40" s="14" t="str">
        <f t="shared" si="0"/>
        <v>CN_06_08_CO_F31_small</v>
      </c>
      <c r="G40" s="14" t="str">
        <f>IF(F40&lt;&gt;"",IF($G$4="Recurso",IF(LEFT($G$5,1)="M",VLOOKUP($G$5,'Definición técnica de imagenes'!$A$3:$G$17,5,FALSE),IF($G$5="F1",'Definición técnica de imagenes'!$E$15,'Definición técnica de imagenes'!$F$13)),'Definición técnica de imagenes'!$E$16),"")</f>
        <v>526 x 370 px</v>
      </c>
      <c r="H40" s="14" t="str">
        <f t="shared" si="1"/>
        <v>CN_06_08_CO_F31_zoom</v>
      </c>
      <c r="I40" s="14" t="str">
        <f>IF(OR(B40&lt;&gt;"",J40&lt;&gt;""),IF($G$4="Recurso",IF(LEFT($G$5,1)="M",IF(VLOOKUP($G$5,'Definición técnica de imagenes'!$A$3:$G$17,6,FALSE)=0,"",VLOOKUP($G$5,'Definición técnica de imagenes'!$A$3:$G$17,6,FALSE)),IF($G$5="F1","","")),'Definición técnica de imagenes'!$F$16),"")</f>
        <v>800 x 600 px</v>
      </c>
      <c r="J40" s="70" t="s">
        <v>227</v>
      </c>
      <c r="K40" s="15"/>
    </row>
    <row r="41" spans="1:11" s="12" customFormat="1" ht="12" customHeight="1">
      <c r="A41" s="68" t="s">
        <v>216</v>
      </c>
      <c r="B41" s="24">
        <v>252491596</v>
      </c>
      <c r="C41" s="24" t="str">
        <f t="shared" si="2"/>
        <v>Cuaderno de Estudio</v>
      </c>
      <c r="D41" s="70" t="s">
        <v>146</v>
      </c>
      <c r="E41" s="70" t="s">
        <v>147</v>
      </c>
      <c r="F41" s="14" t="str">
        <f t="shared" si="0"/>
        <v>CN_06_08_CO_F32_small</v>
      </c>
      <c r="G41" s="14" t="str">
        <f>IF(F41&lt;&gt;"",IF($G$4="Recurso",IF(LEFT($G$5,1)="M",VLOOKUP($G$5,'Definición técnica de imagenes'!$A$3:$G$17,5,FALSE),IF($G$5="F1",'Definición técnica de imagenes'!$E$15,'Definición técnica de imagenes'!$F$13)),'Definición técnica de imagenes'!$E$16),"")</f>
        <v>526 x 370 px</v>
      </c>
      <c r="H41" s="14" t="str">
        <f t="shared" si="1"/>
        <v>CN_06_08_CO_F32_zoom</v>
      </c>
      <c r="I41" s="14" t="str">
        <f>IF(OR(B41&lt;&gt;"",J41&lt;&gt;""),IF($G$4="Recurso",IF(LEFT($G$5,1)="M",IF(VLOOKUP($G$5,'Definición técnica de imagenes'!$A$3:$G$17,6,FALSE)=0,"",VLOOKUP($G$5,'Definición técnica de imagenes'!$A$3:$G$17,6,FALSE)),IF($G$5="F1","","")),'Definición técnica de imagenes'!$F$16),"")</f>
        <v>800 x 600 px</v>
      </c>
      <c r="J41" s="70" t="s">
        <v>228</v>
      </c>
      <c r="K41" s="15"/>
    </row>
    <row r="42" spans="1:11" s="12" customFormat="1" ht="12" customHeight="1">
      <c r="A42" s="68" t="s">
        <v>217</v>
      </c>
      <c r="B42" s="24">
        <v>223580635</v>
      </c>
      <c r="C42" s="24" t="str">
        <f t="shared" si="2"/>
        <v>Cuaderno de Estudio</v>
      </c>
      <c r="D42" s="70" t="s">
        <v>146</v>
      </c>
      <c r="E42" s="70" t="s">
        <v>147</v>
      </c>
      <c r="F42" s="14" t="str">
        <f t="shared" si="0"/>
        <v>CN_06_08_CO_F33_small</v>
      </c>
      <c r="G42" s="14" t="str">
        <f>IF(F42&lt;&gt;"",IF($G$4="Recurso",IF(LEFT($G$5,1)="M",VLOOKUP($G$5,'Definición técnica de imagenes'!$A$3:$G$17,5,FALSE),IF($G$5="F1",'Definición técnica de imagenes'!$E$15,'Definición técnica de imagenes'!$F$13)),'Definición técnica de imagenes'!$E$16),"")</f>
        <v>526 x 370 px</v>
      </c>
      <c r="H42" s="14" t="str">
        <f t="shared" si="1"/>
        <v>CN_06_08_CO_F33_zoom</v>
      </c>
      <c r="I42" s="14" t="str">
        <f>IF(OR(B42&lt;&gt;"",J42&lt;&gt;""),IF($G$4="Recurso",IF(LEFT($G$5,1)="M",IF(VLOOKUP($G$5,'Definición técnica de imagenes'!$A$3:$G$17,6,FALSE)=0,"",VLOOKUP($G$5,'Definición técnica de imagenes'!$A$3:$G$17,6,FALSE)),IF($G$5="F1","","")),'Definición técnica de imagenes'!$F$16),"")</f>
        <v>800 x 600 px</v>
      </c>
      <c r="J42" s="70" t="s">
        <v>229</v>
      </c>
      <c r="K42" s="15"/>
    </row>
    <row r="43" spans="1:11" s="12" customFormat="1" ht="12" customHeight="1">
      <c r="A43" s="68" t="s">
        <v>218</v>
      </c>
      <c r="B43" s="24">
        <v>182923085</v>
      </c>
      <c r="C43" s="24" t="str">
        <f t="shared" si="2"/>
        <v>Cuaderno de Estudio</v>
      </c>
      <c r="D43" s="70" t="s">
        <v>146</v>
      </c>
      <c r="E43" s="70" t="s">
        <v>147</v>
      </c>
      <c r="F43" s="14" t="str">
        <f t="shared" si="0"/>
        <v>CN_06_08_CO_F34_small</v>
      </c>
      <c r="G43" s="14" t="str">
        <f>IF(F43&lt;&gt;"",IF($G$4="Recurso",IF(LEFT($G$5,1)="M",VLOOKUP($G$5,'Definición técnica de imagenes'!$A$3:$G$17,5,FALSE),IF($G$5="F1",'Definición técnica de imagenes'!$E$15,'Definición técnica de imagenes'!$F$13)),'Definición técnica de imagenes'!$E$16),"")</f>
        <v>526 x 370 px</v>
      </c>
      <c r="H43" s="14" t="str">
        <f t="shared" si="1"/>
        <v>CN_06_08_CO_F34_zoom</v>
      </c>
      <c r="I43" s="14" t="str">
        <f>IF(OR(B43&lt;&gt;"",J43&lt;&gt;""),IF($G$4="Recurso",IF(LEFT($G$5,1)="M",IF(VLOOKUP($G$5,'Definición técnica de imagenes'!$A$3:$G$17,6,FALSE)=0,"",VLOOKUP($G$5,'Definición técnica de imagenes'!$A$3:$G$17,6,FALSE)),IF($G$5="F1","","")),'Definición técnica de imagenes'!$F$16),"")</f>
        <v>800 x 600 px</v>
      </c>
      <c r="J43" s="70" t="s">
        <v>230</v>
      </c>
      <c r="K43" s="15"/>
    </row>
    <row r="44" spans="1:11" s="12" customFormat="1" ht="48" customHeight="1">
      <c r="A44" s="68" t="s">
        <v>219</v>
      </c>
      <c r="B44" s="85" t="s">
        <v>231</v>
      </c>
      <c r="C44" s="24" t="str">
        <f t="shared" si="2"/>
        <v>Cuaderno de Estudio</v>
      </c>
      <c r="D44" s="70" t="s">
        <v>146</v>
      </c>
      <c r="E44" s="70" t="s">
        <v>147</v>
      </c>
      <c r="F44" s="14" t="str">
        <f t="shared" si="0"/>
        <v>CN_06_08_CO_F35_small</v>
      </c>
      <c r="G44" s="14" t="str">
        <f>IF(F44&lt;&gt;"",IF($G$4="Recurso",IF(LEFT($G$5,1)="M",VLOOKUP($G$5,'Definición técnica de imagenes'!$A$3:$G$17,5,FALSE),IF($G$5="F1",'Definición técnica de imagenes'!$E$15,'Definición técnica de imagenes'!$F$13)),'Definición técnica de imagenes'!$E$16),"")</f>
        <v>526 x 370 px</v>
      </c>
      <c r="H44" s="14" t="str">
        <f t="shared" si="1"/>
        <v>CN_06_08_CO_F35_zoom</v>
      </c>
      <c r="I44" s="14" t="str">
        <f>IF(OR(B44&lt;&gt;"",J44&lt;&gt;""),IF($G$4="Recurso",IF(LEFT($G$5,1)="M",IF(VLOOKUP($G$5,'Definición técnica de imagenes'!$A$3:$G$17,6,FALSE)=0,"",VLOOKUP($G$5,'Definición técnica de imagenes'!$A$3:$G$17,6,FALSE)),IF($G$5="F1","","")),'Definición técnica de imagenes'!$F$16),"")</f>
        <v>800 x 600 px</v>
      </c>
      <c r="J44" s="70" t="s">
        <v>232</v>
      </c>
      <c r="K44" s="91" t="s">
        <v>250</v>
      </c>
    </row>
    <row r="45" spans="1:11" s="12" customFormat="1" ht="12" customHeight="1">
      <c r="A45" s="68" t="s">
        <v>220</v>
      </c>
      <c r="B45" s="24">
        <v>95174215</v>
      </c>
      <c r="C45" s="24" t="str">
        <f t="shared" si="2"/>
        <v>Cuaderno de Estudio</v>
      </c>
      <c r="D45" s="70" t="s">
        <v>146</v>
      </c>
      <c r="E45" s="70" t="s">
        <v>147</v>
      </c>
      <c r="F45" s="14" t="str">
        <f t="shared" si="0"/>
        <v>CN_06_08_CO_F36_small</v>
      </c>
      <c r="G45" s="14" t="str">
        <f>IF(F45&lt;&gt;"",IF($G$4="Recurso",IF(LEFT($G$5,1)="M",VLOOKUP($G$5,'Definición técnica de imagenes'!$A$3:$G$17,5,FALSE),IF($G$5="F1",'Definición técnica de imagenes'!$E$15,'Definición técnica de imagenes'!$F$13)),'Definición técnica de imagenes'!$E$16),"")</f>
        <v>526 x 370 px</v>
      </c>
      <c r="H45" s="14" t="str">
        <f t="shared" si="1"/>
        <v>CN_06_08_CO_F36_zoom</v>
      </c>
      <c r="I45" s="14" t="str">
        <f>IF(OR(B45&lt;&gt;"",J45&lt;&gt;""),IF($G$4="Recurso",IF(LEFT($G$5,1)="M",IF(VLOOKUP($G$5,'Definición técnica de imagenes'!$A$3:$G$17,6,FALSE)=0,"",VLOOKUP($G$5,'Definición técnica de imagenes'!$A$3:$G$17,6,FALSE)),IF($G$5="F1","","")),'Definición técnica de imagenes'!$F$16),"")</f>
        <v>800 x 600 px</v>
      </c>
      <c r="J45" s="70" t="s">
        <v>233</v>
      </c>
      <c r="K45" s="15"/>
    </row>
    <row r="46" spans="1:11" s="12" customFormat="1" ht="45.75" customHeight="1">
      <c r="A46" s="68" t="s">
        <v>221</v>
      </c>
      <c r="B46" s="13" t="s">
        <v>235</v>
      </c>
      <c r="C46" s="24" t="str">
        <f t="shared" si="2"/>
        <v>Cuaderno de Estudio</v>
      </c>
      <c r="D46" s="70" t="s">
        <v>146</v>
      </c>
      <c r="E46" s="70" t="s">
        <v>147</v>
      </c>
      <c r="F46" s="14" t="str">
        <f t="shared" si="0"/>
        <v>CN_06_08_CO_F37_small</v>
      </c>
      <c r="G46" s="14" t="str">
        <f>IF(F46&lt;&gt;"",IF($G$4="Recurso",IF(LEFT($G$5,1)="M",VLOOKUP($G$5,'Definición técnica de imagenes'!$A$3:$G$17,5,FALSE),IF($G$5="F1",'Definición técnica de imagenes'!$E$15,'Definición técnica de imagenes'!$F$13)),'Definición técnica de imagenes'!$E$16),"")</f>
        <v>526 x 370 px</v>
      </c>
      <c r="H46" s="14" t="str">
        <f t="shared" si="1"/>
        <v>CN_06_08_CO_F37_zoom</v>
      </c>
      <c r="I46" s="14" t="str">
        <f>IF(OR(B46&lt;&gt;"",J46&lt;&gt;""),IF($G$4="Recurso",IF(LEFT($G$5,1)="M",IF(VLOOKUP($G$5,'Definición técnica de imagenes'!$A$3:$G$17,6,FALSE)=0,"",VLOOKUP($G$5,'Definición técnica de imagenes'!$A$3:$G$17,6,FALSE)),IF($G$5="F1","","")),'Definición técnica de imagenes'!$F$16),"")</f>
        <v>800 x 600 px</v>
      </c>
      <c r="J46" s="70" t="s">
        <v>234</v>
      </c>
      <c r="K46" s="75" t="s">
        <v>197</v>
      </c>
    </row>
    <row r="47" spans="1:11" s="12" customFormat="1" ht="74" customHeight="1">
      <c r="A47" s="68" t="s">
        <v>222</v>
      </c>
      <c r="B47" s="13" t="s">
        <v>238</v>
      </c>
      <c r="C47" s="24" t="str">
        <f t="shared" si="2"/>
        <v>Cuaderno de Estudio</v>
      </c>
      <c r="D47" s="70" t="s">
        <v>146</v>
      </c>
      <c r="E47" s="70" t="s">
        <v>147</v>
      </c>
      <c r="F47" s="14" t="str">
        <f t="shared" si="0"/>
        <v>CN_06_08_CO_F38_small</v>
      </c>
      <c r="G47" s="14" t="str">
        <f>IF(F47&lt;&gt;"",IF($G$4="Recurso",IF(LEFT($G$5,1)="M",VLOOKUP($G$5,'Definición técnica de imagenes'!$A$3:$G$17,5,FALSE),IF($G$5="F1",'Definición técnica de imagenes'!$E$15,'Definición técnica de imagenes'!$F$13)),'Definición técnica de imagenes'!$E$16),"")</f>
        <v>526 x 370 px</v>
      </c>
      <c r="H47" s="14" t="str">
        <f t="shared" si="1"/>
        <v>CN_06_08_CO_F38_zoom</v>
      </c>
      <c r="I47" s="14" t="str">
        <f>IF(OR(B47&lt;&gt;"",J47&lt;&gt;""),IF($G$4="Recurso",IF(LEFT($G$5,1)="M",IF(VLOOKUP($G$5,'Definición técnica de imagenes'!$A$3:$G$17,6,FALSE)=0,"",VLOOKUP($G$5,'Definición técnica de imagenes'!$A$3:$G$17,6,FALSE)),IF($G$5="F1","","")),'Definición técnica de imagenes'!$F$16),"")</f>
        <v>800 x 600 px</v>
      </c>
      <c r="J47" s="70" t="s">
        <v>237</v>
      </c>
      <c r="K47" s="80" t="s">
        <v>251</v>
      </c>
    </row>
    <row r="48" spans="1:11" s="12" customFormat="1" ht="12" customHeight="1">
      <c r="A48" s="68" t="s">
        <v>239</v>
      </c>
      <c r="B48" s="13">
        <v>167219486</v>
      </c>
      <c r="C48" s="24" t="str">
        <f t="shared" si="2"/>
        <v>Cuaderno de Estudio</v>
      </c>
      <c r="D48" s="70" t="s">
        <v>146</v>
      </c>
      <c r="E48" s="70" t="s">
        <v>147</v>
      </c>
      <c r="F48" s="14" t="str">
        <f t="shared" si="0"/>
        <v>CN_06_08_CO_F39_small</v>
      </c>
      <c r="G48" s="14" t="str">
        <f>IF(F48&lt;&gt;"",IF($G$4="Recurso",IF(LEFT($G$5,1)="M",VLOOKUP($G$5,'Definición técnica de imagenes'!$A$3:$G$17,5,FALSE),IF($G$5="F1",'Definición técnica de imagenes'!$E$15,'Definición técnica de imagenes'!$F$13)),'Definición técnica de imagenes'!$E$16),"")</f>
        <v>526 x 370 px</v>
      </c>
      <c r="H48" s="14" t="str">
        <f t="shared" si="1"/>
        <v>CN_06_08_CO_F39_zoom</v>
      </c>
      <c r="I48" s="14" t="str">
        <f>IF(OR(B48&lt;&gt;"",J48&lt;&gt;""),IF($G$4="Recurso",IF(LEFT($G$5,1)="M",IF(VLOOKUP($G$5,'Definición técnica de imagenes'!$A$3:$G$17,6,FALSE)=0,"",VLOOKUP($G$5,'Definición técnica de imagenes'!$A$3:$G$17,6,FALSE)),IF($G$5="F1","","")),'Definición técnica de imagenes'!$F$16),"")</f>
        <v>800 x 600 px</v>
      </c>
      <c r="J48" s="70" t="s">
        <v>240</v>
      </c>
      <c r="K48" s="15"/>
    </row>
    <row r="49" spans="1:11" s="12" customFormat="1" ht="64" customHeight="1">
      <c r="A49" s="68" t="s">
        <v>241</v>
      </c>
      <c r="B49" s="87" t="s">
        <v>243</v>
      </c>
      <c r="C49" s="24" t="str">
        <f t="shared" si="2"/>
        <v>Cuaderno de Estudio</v>
      </c>
      <c r="D49" s="70" t="s">
        <v>146</v>
      </c>
      <c r="E49" s="70" t="s">
        <v>147</v>
      </c>
      <c r="F49" s="14" t="str">
        <f t="shared" si="0"/>
        <v>CN_06_08_CO_F40_small</v>
      </c>
      <c r="G49" s="14" t="str">
        <f>IF(F49&lt;&gt;"",IF($G$4="Recurso",IF(LEFT($G$5,1)="M",VLOOKUP($G$5,'Definición técnica de imagenes'!$A$3:$G$17,5,FALSE),IF($G$5="F1",'Definición técnica de imagenes'!$E$15,'Definición técnica de imagenes'!$F$13)),'Definición técnica de imagenes'!$E$16),"")</f>
        <v>526 x 370 px</v>
      </c>
      <c r="H49" s="14" t="str">
        <f t="shared" si="1"/>
        <v>CN_06_08_CO_F40_zoom</v>
      </c>
      <c r="I49" s="14" t="str">
        <f>IF(OR(B49&lt;&gt;"",J49&lt;&gt;""),IF($G$4="Recurso",IF(LEFT($G$5,1)="M",IF(VLOOKUP($G$5,'Definición técnica de imagenes'!$A$3:$G$17,6,FALSE)=0,"",VLOOKUP($G$5,'Definición técnica de imagenes'!$A$3:$G$17,6,FALSE)),IF($G$5="F1","","")),'Definición técnica de imagenes'!$F$16),"")</f>
        <v>800 x 600 px</v>
      </c>
      <c r="J49" s="70" t="s">
        <v>242</v>
      </c>
      <c r="K49" s="91" t="s">
        <v>252</v>
      </c>
    </row>
    <row r="50" spans="1:11" s="12" customFormat="1" ht="12" customHeight="1">
      <c r="A50" s="13"/>
      <c r="B50" s="13"/>
      <c r="C50" s="24"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c r="A51" s="13"/>
      <c r="B51" s="13"/>
      <c r="C51" s="24"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c r="A52" s="13"/>
      <c r="B52" s="13"/>
      <c r="C52" s="24"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c r="A53" s="13"/>
      <c r="B53" s="13"/>
      <c r="C53" s="24"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c r="A54" s="13"/>
      <c r="B54" s="13"/>
      <c r="C54" s="24"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c r="A55" s="13"/>
      <c r="B55" s="13"/>
      <c r="C55" s="24"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c r="A56" s="13"/>
      <c r="B56" s="13"/>
      <c r="C56" s="24"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c r="A57" s="13"/>
      <c r="B57" s="13"/>
      <c r="C57" s="24"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c r="A58" s="13"/>
      <c r="B58" s="13"/>
      <c r="C58" s="24"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c r="A59" s="13"/>
      <c r="B59" s="13"/>
      <c r="C59" s="24"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c r="A60" s="13"/>
      <c r="B60" s="13"/>
      <c r="C60" s="24"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c r="A61" s="13" t="str">
        <f t="shared" ref="A61:A83" si="3">IF(OR(B61&lt;&gt;"",J61&lt;&gt;""),CONCATENATE(LEFT(A60,3),IF(MID(A60,4,2)+1&lt;10,CONCATENATE("0",MID(A60,4,2)+1),MID(A60,4,2)+1)),"")</f>
        <v/>
      </c>
      <c r="B61" s="13"/>
      <c r="C61" s="24"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c r="A62" s="13" t="str">
        <f t="shared" si="3"/>
        <v/>
      </c>
      <c r="B62" s="13"/>
      <c r="C62" s="24"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c r="A63" s="13" t="str">
        <f t="shared" si="3"/>
        <v/>
      </c>
      <c r="B63" s="13"/>
      <c r="C63" s="24"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c r="A64" s="13" t="str">
        <f t="shared" si="3"/>
        <v/>
      </c>
      <c r="B64" s="13"/>
      <c r="C64" s="24"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c r="A65" s="13" t="str">
        <f t="shared" si="3"/>
        <v/>
      </c>
      <c r="B65" s="13"/>
      <c r="C65" s="24"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c r="A66" s="13" t="str">
        <f t="shared" si="3"/>
        <v/>
      </c>
      <c r="B66" s="13"/>
      <c r="C66" s="24"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c r="A67" s="13" t="str">
        <f t="shared" si="3"/>
        <v/>
      </c>
      <c r="B67" s="13"/>
      <c r="C67" s="24"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c r="A68" s="13" t="str">
        <f t="shared" si="3"/>
        <v/>
      </c>
      <c r="B68" s="13"/>
      <c r="C68" s="24"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4"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4"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4"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4"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4"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4"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4"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4"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4"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4"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4"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4"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4"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4"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4"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4"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4"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4"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4"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4"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4"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4"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4"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4"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4"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4"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4"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4"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4"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4"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4"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4"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4"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4"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4"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4"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4"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4"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4"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4"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3" r:id="rId1"/>
    <hyperlink ref="B16" r:id="rId2"/>
    <hyperlink ref="B20" r:id="rId3" location="/media/File:Cardinalis_phoeniceus_from_Venezuela.jpg"/>
    <hyperlink ref="B22" r:id="rId4" location="/media/File:Eudocimus_Ruber_Wading_KL.JPG"/>
    <hyperlink ref="B23" display="https://www.flickr.com/photos/franzleonardo/5934877768/in/photolist-a3rNoL-6fvN9v-6HGZgP-6fzTgE-71nYth-841MaJ-78H2oC-6e85QV-7wwWEx-6HH58r-b4TbCg-7wAKCU-a3rKrC-6HH7Ez-6K2b2h-hYruSQ-oFz8UD-kdSGP6-oVzGVJ-oXkw5B-oXRTRH-q5NyUr-jSWsLD-6JWUwK-ptcwvJ-pbJPt7-pbMYX"/>
    <hyperlink ref="B33" r:id="rId5"/>
    <hyperlink ref="B36" r:id="rId6" location="/media/File:Ruddy_Duck_female_RWD.jpg"/>
    <hyperlink ref="B38" r:id="rId7"/>
    <hyperlink ref="B44" r:id="rId8" location="/media/File:Casa_sobre_pilotes_en_la_Ci%C3%A9naga_Grande_de_Santa_Marta_Colombia.jpeg"/>
    <hyperlink ref="B49" r:id="rId9" location="/media/File:Mapa_de_Colombia_(parques_naturales).sv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6" customWidth="1"/>
    <col min="2" max="2" width="10.83203125" style="26"/>
    <col min="3" max="3" width="13.83203125" style="26" customWidth="1"/>
    <col min="4" max="4" width="11.33203125" style="26" customWidth="1"/>
    <col min="5" max="7" width="10.83203125" style="26"/>
    <col min="8" max="11" width="11" style="26" hidden="1" customWidth="1"/>
    <col min="12" max="16384" width="10.83203125" style="26"/>
  </cols>
  <sheetData>
    <row r="1" spans="1:11" ht="16" thickBot="1">
      <c r="A1" s="109" t="s">
        <v>38</v>
      </c>
      <c r="B1" s="110"/>
      <c r="C1" s="110"/>
      <c r="D1" s="110"/>
      <c r="E1" s="110"/>
      <c r="F1" s="111"/>
    </row>
    <row r="2" spans="1:11">
      <c r="A2" s="34" t="s">
        <v>42</v>
      </c>
      <c r="B2" s="35"/>
      <c r="C2" s="112" t="s">
        <v>13</v>
      </c>
      <c r="D2" s="113"/>
      <c r="E2" s="114"/>
      <c r="F2" s="36"/>
    </row>
    <row r="3" spans="1:11" ht="60">
      <c r="A3" s="37" t="s">
        <v>43</v>
      </c>
      <c r="B3" s="35"/>
      <c r="C3" s="118" t="s">
        <v>14</v>
      </c>
      <c r="D3" s="119"/>
      <c r="E3" s="120"/>
      <c r="F3" s="36"/>
      <c r="H3" s="26" t="s">
        <v>18</v>
      </c>
      <c r="I3" s="26" t="s">
        <v>19</v>
      </c>
      <c r="J3" s="26" t="s">
        <v>20</v>
      </c>
      <c r="K3" s="26" t="s">
        <v>52</v>
      </c>
    </row>
    <row r="4" spans="1:11" ht="30">
      <c r="A4" s="34" t="s">
        <v>44</v>
      </c>
      <c r="B4" s="35"/>
      <c r="C4" s="30" t="s">
        <v>15</v>
      </c>
      <c r="D4" s="29" t="s">
        <v>16</v>
      </c>
      <c r="E4" s="33" t="s">
        <v>17</v>
      </c>
      <c r="F4" s="36"/>
      <c r="H4" s="26" t="s">
        <v>21</v>
      </c>
      <c r="I4" s="26" t="s">
        <v>25</v>
      </c>
      <c r="J4" s="26">
        <v>1</v>
      </c>
      <c r="K4" s="26">
        <v>1</v>
      </c>
    </row>
    <row r="5" spans="1:11" ht="76" thickBot="1">
      <c r="A5" s="37" t="s">
        <v>45</v>
      </c>
      <c r="B5" s="35"/>
      <c r="C5" s="32" t="s">
        <v>35</v>
      </c>
      <c r="D5" s="121" t="str">
        <f>CONCATENATE(H21,"_",I21,"_",J21,"_CO")</f>
        <v>LE_07_04_CO</v>
      </c>
      <c r="E5" s="122"/>
      <c r="F5" s="36"/>
      <c r="H5" s="26" t="s">
        <v>22</v>
      </c>
      <c r="I5" s="26" t="s">
        <v>26</v>
      </c>
      <c r="J5" s="26">
        <v>2</v>
      </c>
      <c r="K5" s="26">
        <v>2</v>
      </c>
    </row>
    <row r="6" spans="1:11" ht="31" thickBot="1">
      <c r="A6" s="34" t="s">
        <v>10</v>
      </c>
      <c r="B6" s="35"/>
      <c r="C6" s="35"/>
      <c r="D6" s="35"/>
      <c r="E6" s="35"/>
      <c r="F6" s="36"/>
      <c r="H6" s="26" t="s">
        <v>23</v>
      </c>
      <c r="I6" s="26" t="s">
        <v>27</v>
      </c>
      <c r="J6" s="26">
        <v>3</v>
      </c>
      <c r="K6" s="26">
        <v>3</v>
      </c>
    </row>
    <row r="7" spans="1:11" ht="46" thickBot="1">
      <c r="A7" s="37" t="s">
        <v>11</v>
      </c>
      <c r="B7" s="35"/>
      <c r="C7" s="66" t="s">
        <v>127</v>
      </c>
      <c r="D7" s="107" t="str">
        <f>CONCATENATE("SolicitudGrafica_",D5,".xls")</f>
        <v>SolicitudGrafica_LE_07_04_CO.xls</v>
      </c>
      <c r="E7" s="107"/>
      <c r="F7" s="108"/>
      <c r="H7" s="26" t="s">
        <v>24</v>
      </c>
      <c r="I7" s="26" t="s">
        <v>28</v>
      </c>
      <c r="J7" s="26">
        <v>4</v>
      </c>
      <c r="K7" s="26">
        <v>4</v>
      </c>
    </row>
    <row r="8" spans="1:11" ht="45">
      <c r="A8" s="37" t="s">
        <v>53</v>
      </c>
      <c r="B8" s="35"/>
      <c r="C8" s="35"/>
      <c r="D8" s="35"/>
      <c r="E8" s="35"/>
      <c r="F8" s="36"/>
      <c r="I8" s="26" t="s">
        <v>29</v>
      </c>
      <c r="J8" s="26">
        <v>5</v>
      </c>
      <c r="K8" s="26">
        <v>5</v>
      </c>
    </row>
    <row r="9" spans="1:11" ht="45">
      <c r="A9" s="37" t="s">
        <v>12</v>
      </c>
      <c r="B9" s="35"/>
      <c r="C9" s="35"/>
      <c r="D9" s="35"/>
      <c r="E9" s="35"/>
      <c r="F9" s="36"/>
      <c r="I9" s="26" t="s">
        <v>30</v>
      </c>
      <c r="J9" s="26">
        <v>6</v>
      </c>
      <c r="K9" s="26">
        <v>6</v>
      </c>
    </row>
    <row r="10" spans="1:11" ht="31" thickBot="1">
      <c r="A10" s="38" t="s">
        <v>36</v>
      </c>
      <c r="B10" s="39"/>
      <c r="C10" s="39"/>
      <c r="D10" s="39"/>
      <c r="E10" s="39"/>
      <c r="F10" s="40"/>
      <c r="I10" s="26" t="s">
        <v>31</v>
      </c>
      <c r="J10" s="26">
        <v>7</v>
      </c>
      <c r="K10" s="26">
        <v>7</v>
      </c>
    </row>
    <row r="11" spans="1:11">
      <c r="I11" s="26" t="s">
        <v>32</v>
      </c>
      <c r="J11" s="26">
        <v>8</v>
      </c>
      <c r="K11" s="26">
        <v>8</v>
      </c>
    </row>
    <row r="12" spans="1:11" ht="16" thickBot="1">
      <c r="I12" s="26" t="s">
        <v>37</v>
      </c>
      <c r="J12" s="26">
        <v>9</v>
      </c>
      <c r="K12" s="26">
        <v>9</v>
      </c>
    </row>
    <row r="13" spans="1:11">
      <c r="A13" s="109" t="s">
        <v>41</v>
      </c>
      <c r="B13" s="110"/>
      <c r="C13" s="110"/>
      <c r="D13" s="110"/>
      <c r="E13" s="110"/>
      <c r="F13" s="111"/>
      <c r="I13" s="26" t="s">
        <v>33</v>
      </c>
      <c r="J13" s="26">
        <v>10</v>
      </c>
      <c r="K13" s="26">
        <v>10</v>
      </c>
    </row>
    <row r="14" spans="1:11" ht="16" thickBot="1">
      <c r="A14" s="37"/>
      <c r="B14" s="35"/>
      <c r="C14" s="35"/>
      <c r="D14" s="35"/>
      <c r="E14" s="35"/>
      <c r="F14" s="36"/>
      <c r="I14" s="26" t="s">
        <v>34</v>
      </c>
      <c r="J14" s="26">
        <v>11</v>
      </c>
      <c r="K14" s="26">
        <v>11</v>
      </c>
    </row>
    <row r="15" spans="1:11">
      <c r="A15" s="34" t="s">
        <v>46</v>
      </c>
      <c r="B15" s="35"/>
      <c r="C15" s="112" t="s">
        <v>49</v>
      </c>
      <c r="D15" s="113"/>
      <c r="E15" s="113"/>
      <c r="F15" s="114"/>
      <c r="J15" s="26">
        <v>12</v>
      </c>
      <c r="K15" s="26">
        <v>12</v>
      </c>
    </row>
    <row r="16" spans="1:11" ht="67.25" customHeight="1">
      <c r="A16" s="37" t="s">
        <v>47</v>
      </c>
      <c r="B16" s="35"/>
      <c r="C16" s="30" t="s">
        <v>15</v>
      </c>
      <c r="D16" s="29" t="s">
        <v>16</v>
      </c>
      <c r="E16" s="29" t="s">
        <v>17</v>
      </c>
      <c r="F16" s="31" t="s">
        <v>50</v>
      </c>
      <c r="J16" s="26">
        <v>13</v>
      </c>
      <c r="K16" s="26">
        <v>13</v>
      </c>
    </row>
    <row r="17" spans="1:11" ht="32.25" customHeight="1" thickBot="1">
      <c r="A17" s="34" t="s">
        <v>44</v>
      </c>
      <c r="B17" s="35"/>
      <c r="C17" s="32" t="s">
        <v>35</v>
      </c>
      <c r="D17" s="115" t="str">
        <f>CONCATENATE(H21,"_",I21,"_",J21,"_",K45)</f>
        <v>LE_07_04_REC10</v>
      </c>
      <c r="E17" s="116"/>
      <c r="F17" s="117"/>
      <c r="J17" s="26">
        <v>14</v>
      </c>
      <c r="K17" s="26">
        <v>14</v>
      </c>
    </row>
    <row r="18" spans="1:11" ht="76" thickBot="1">
      <c r="A18" s="37" t="s">
        <v>48</v>
      </c>
      <c r="B18" s="35"/>
      <c r="C18" s="66" t="s">
        <v>128</v>
      </c>
      <c r="D18" s="107" t="str">
        <f>CONCATENATE("SolicitudGrafica_",D17,".xls")</f>
        <v>SolicitudGrafica_LE_07_04_REC10.xls</v>
      </c>
      <c r="E18" s="107"/>
      <c r="F18" s="108"/>
      <c r="J18" s="26">
        <v>15</v>
      </c>
      <c r="K18" s="26">
        <v>15</v>
      </c>
    </row>
    <row r="19" spans="1:11">
      <c r="A19" s="34" t="s">
        <v>10</v>
      </c>
      <c r="B19" s="35"/>
      <c r="C19" s="35"/>
      <c r="D19" s="35"/>
      <c r="E19" s="35"/>
      <c r="F19" s="36"/>
      <c r="H19" s="26">
        <v>3</v>
      </c>
      <c r="J19" s="26">
        <v>16</v>
      </c>
      <c r="K19" s="26">
        <v>16</v>
      </c>
    </row>
    <row r="20" spans="1:11" ht="61" thickBot="1">
      <c r="A20" s="38" t="s">
        <v>51</v>
      </c>
      <c r="B20" s="39"/>
      <c r="C20" s="39"/>
      <c r="D20" s="39"/>
      <c r="E20" s="39"/>
      <c r="F20" s="40"/>
      <c r="H20" s="26">
        <v>4</v>
      </c>
      <c r="I20" s="26">
        <v>5</v>
      </c>
      <c r="J20" s="26">
        <v>4</v>
      </c>
      <c r="K20" s="26">
        <v>17</v>
      </c>
    </row>
    <row r="21" spans="1:11">
      <c r="H21" s="26" t="str">
        <f>IF(INDEX(H4:H7,H20)=H4,"MA",IF(INDEX(H4:H7,H20)=H5,"CN",IF(INDEX(H4:H7,H20)=H6,"CS",IF(INDEX(H4:H7,H20)=H7,"LE"))))</f>
        <v>LE</v>
      </c>
      <c r="I21" s="26" t="str">
        <f>CONCATENATE(IF((I20+2)&lt;10,"0",""),I20+2)</f>
        <v>07</v>
      </c>
      <c r="J21" s="26" t="str">
        <f>CONCATENATE(IF(J20&lt;10,"0",""),J20)</f>
        <v>04</v>
      </c>
      <c r="K21" s="26">
        <v>18</v>
      </c>
    </row>
    <row r="22" spans="1:11">
      <c r="K22" s="26">
        <v>19</v>
      </c>
    </row>
    <row r="23" spans="1:11">
      <c r="K23" s="26">
        <v>20</v>
      </c>
    </row>
    <row r="24" spans="1:11">
      <c r="K24" s="26">
        <v>21</v>
      </c>
    </row>
    <row r="25" spans="1:11">
      <c r="K25" s="26">
        <v>22</v>
      </c>
    </row>
    <row r="26" spans="1:11">
      <c r="K26" s="26">
        <v>23</v>
      </c>
    </row>
    <row r="27" spans="1:11">
      <c r="K27" s="26">
        <v>24</v>
      </c>
    </row>
    <row r="28" spans="1:11">
      <c r="K28" s="26">
        <v>25</v>
      </c>
    </row>
    <row r="29" spans="1:11">
      <c r="K29" s="26">
        <v>26</v>
      </c>
    </row>
    <row r="30" spans="1:11">
      <c r="K30" s="26">
        <v>27</v>
      </c>
    </row>
    <row r="31" spans="1:11">
      <c r="K31" s="26">
        <v>28</v>
      </c>
    </row>
    <row r="32" spans="1:11">
      <c r="K32" s="26">
        <v>29</v>
      </c>
    </row>
    <row r="33" spans="11:11">
      <c r="K33" s="26">
        <v>30</v>
      </c>
    </row>
    <row r="34" spans="11:11">
      <c r="K34" s="26">
        <v>31</v>
      </c>
    </row>
    <row r="35" spans="11:11">
      <c r="K35" s="26">
        <v>32</v>
      </c>
    </row>
    <row r="36" spans="11:11">
      <c r="K36" s="26">
        <v>33</v>
      </c>
    </row>
    <row r="37" spans="11:11">
      <c r="K37" s="26">
        <v>34</v>
      </c>
    </row>
    <row r="38" spans="11:11">
      <c r="K38" s="26">
        <v>35</v>
      </c>
    </row>
    <row r="39" spans="11:11">
      <c r="K39" s="26">
        <v>36</v>
      </c>
    </row>
    <row r="40" spans="11:11">
      <c r="K40" s="26">
        <v>37</v>
      </c>
    </row>
    <row r="41" spans="11:11">
      <c r="K41" s="26">
        <v>38</v>
      </c>
    </row>
    <row r="42" spans="11:11">
      <c r="K42" s="26">
        <v>39</v>
      </c>
    </row>
    <row r="43" spans="11:11">
      <c r="K43" s="26">
        <v>40</v>
      </c>
    </row>
    <row r="44" spans="11:11">
      <c r="K44" s="26">
        <v>1</v>
      </c>
    </row>
    <row r="45" spans="11:11">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6" customWidth="1"/>
    <col min="2" max="2" width="22.1640625" style="26" customWidth="1"/>
    <col min="3" max="3" width="17.33203125" style="26" customWidth="1"/>
    <col min="4" max="4" width="10.83203125" style="26"/>
    <col min="5" max="5" width="11.6640625" style="26" customWidth="1"/>
    <col min="6" max="6" width="12.6640625" style="26" customWidth="1"/>
    <col min="7" max="7" width="11" style="26" customWidth="1"/>
    <col min="8" max="8" width="24.5" style="26" customWidth="1"/>
    <col min="9" max="9" width="22.1640625" style="26" customWidth="1"/>
    <col min="10" max="10" width="20.6640625" style="26" customWidth="1"/>
    <col min="11" max="11" width="44.5" style="26" customWidth="1"/>
    <col min="12" max="16384" width="10.83203125" style="26"/>
  </cols>
  <sheetData>
    <row r="1" spans="1:11">
      <c r="A1" s="123" t="s">
        <v>56</v>
      </c>
      <c r="B1" s="123" t="s">
        <v>63</v>
      </c>
      <c r="C1" s="123" t="s">
        <v>64</v>
      </c>
      <c r="D1" s="123" t="s">
        <v>5</v>
      </c>
      <c r="E1" s="123" t="s">
        <v>65</v>
      </c>
      <c r="F1" s="123" t="s">
        <v>66</v>
      </c>
      <c r="G1" s="123" t="s">
        <v>67</v>
      </c>
      <c r="H1" s="124" t="s">
        <v>68</v>
      </c>
      <c r="I1" s="124"/>
      <c r="J1" s="124"/>
    </row>
    <row r="2" spans="1:11">
      <c r="A2" s="123"/>
      <c r="B2" s="123"/>
      <c r="C2" s="123"/>
      <c r="D2" s="123"/>
      <c r="E2" s="123"/>
      <c r="F2" s="123"/>
      <c r="G2" s="123"/>
      <c r="H2" s="45" t="s">
        <v>65</v>
      </c>
      <c r="I2" s="45" t="s">
        <v>66</v>
      </c>
      <c r="J2" s="45" t="s">
        <v>67</v>
      </c>
    </row>
    <row r="3" spans="1:11" s="47" customFormat="1">
      <c r="A3" s="46" t="s">
        <v>69</v>
      </c>
      <c r="B3" s="46" t="s">
        <v>70</v>
      </c>
      <c r="C3" s="46" t="s">
        <v>71</v>
      </c>
      <c r="D3" s="46" t="s">
        <v>72</v>
      </c>
      <c r="E3" s="46" t="s">
        <v>73</v>
      </c>
      <c r="F3" s="46"/>
      <c r="G3" s="46"/>
      <c r="H3" s="46" t="s">
        <v>130</v>
      </c>
      <c r="I3" s="46"/>
      <c r="J3" s="46"/>
    </row>
    <row r="4" spans="1:11" s="47" customFormat="1">
      <c r="A4" s="48" t="s">
        <v>57</v>
      </c>
      <c r="B4" s="48" t="s">
        <v>74</v>
      </c>
      <c r="C4" s="48" t="s">
        <v>71</v>
      </c>
      <c r="D4" s="48" t="s">
        <v>72</v>
      </c>
      <c r="E4" s="48" t="s">
        <v>75</v>
      </c>
      <c r="F4" s="48" t="s">
        <v>76</v>
      </c>
      <c r="G4" s="48"/>
      <c r="H4" s="48" t="s">
        <v>131</v>
      </c>
      <c r="I4" s="48" t="s">
        <v>133</v>
      </c>
      <c r="J4" s="48"/>
    </row>
    <row r="5" spans="1:11" s="47" customFormat="1">
      <c r="A5" s="49" t="s">
        <v>77</v>
      </c>
      <c r="B5" s="48" t="s">
        <v>78</v>
      </c>
      <c r="C5" s="48" t="s">
        <v>71</v>
      </c>
      <c r="D5" s="48" t="s">
        <v>72</v>
      </c>
      <c r="E5" s="48" t="s">
        <v>75</v>
      </c>
      <c r="F5" s="48" t="s">
        <v>76</v>
      </c>
      <c r="G5" s="50"/>
      <c r="H5" s="48" t="s">
        <v>131</v>
      </c>
      <c r="I5" s="48" t="s">
        <v>133</v>
      </c>
      <c r="J5" s="50"/>
    </row>
    <row r="6" spans="1:11" s="47" customFormat="1">
      <c r="A6" s="48" t="s">
        <v>58</v>
      </c>
      <c r="B6" s="48" t="s">
        <v>79</v>
      </c>
      <c r="C6" s="48" t="s">
        <v>71</v>
      </c>
      <c r="D6" s="48" t="s">
        <v>72</v>
      </c>
      <c r="E6" s="48" t="s">
        <v>75</v>
      </c>
      <c r="F6" s="48" t="s">
        <v>76</v>
      </c>
      <c r="G6" s="48" t="s">
        <v>73</v>
      </c>
      <c r="H6" s="48" t="s">
        <v>131</v>
      </c>
      <c r="I6" s="48" t="s">
        <v>133</v>
      </c>
      <c r="J6" s="48" t="s">
        <v>134</v>
      </c>
    </row>
    <row r="7" spans="1:11" s="47" customFormat="1" ht="28">
      <c r="A7" s="48" t="s">
        <v>80</v>
      </c>
      <c r="B7" s="48" t="s">
        <v>81</v>
      </c>
      <c r="C7" s="48" t="s">
        <v>71</v>
      </c>
      <c r="D7" s="48" t="s">
        <v>72</v>
      </c>
      <c r="E7" s="48" t="s">
        <v>75</v>
      </c>
      <c r="F7" s="48" t="s">
        <v>76</v>
      </c>
      <c r="G7" s="48"/>
      <c r="H7" s="48" t="s">
        <v>131</v>
      </c>
      <c r="I7" s="48" t="s">
        <v>133</v>
      </c>
      <c r="J7" s="48"/>
    </row>
    <row r="8" spans="1:11" s="47" customFormat="1" ht="28">
      <c r="A8" s="48" t="s">
        <v>82</v>
      </c>
      <c r="B8" s="48" t="s">
        <v>83</v>
      </c>
      <c r="C8" s="48" t="s">
        <v>71</v>
      </c>
      <c r="D8" s="48" t="s">
        <v>72</v>
      </c>
      <c r="E8" s="48" t="s">
        <v>75</v>
      </c>
      <c r="F8" s="48" t="s">
        <v>76</v>
      </c>
      <c r="G8" s="48"/>
      <c r="H8" s="48" t="s">
        <v>131</v>
      </c>
      <c r="I8" s="48" t="s">
        <v>133</v>
      </c>
      <c r="J8" s="48"/>
    </row>
    <row r="9" spans="1:11" s="47" customFormat="1">
      <c r="A9" s="48" t="s">
        <v>84</v>
      </c>
      <c r="B9" s="48" t="s">
        <v>85</v>
      </c>
      <c r="C9" s="48" t="s">
        <v>71</v>
      </c>
      <c r="D9" s="48" t="s">
        <v>72</v>
      </c>
      <c r="E9" s="48" t="s">
        <v>75</v>
      </c>
      <c r="F9" s="48" t="s">
        <v>76</v>
      </c>
      <c r="G9" s="48"/>
      <c r="H9" s="48" t="s">
        <v>131</v>
      </c>
      <c r="I9" s="48" t="s">
        <v>133</v>
      </c>
      <c r="J9" s="48"/>
    </row>
    <row r="10" spans="1:11" s="47" customFormat="1">
      <c r="A10" s="48" t="s">
        <v>86</v>
      </c>
      <c r="B10" s="48" t="s">
        <v>87</v>
      </c>
      <c r="C10" s="48" t="s">
        <v>71</v>
      </c>
      <c r="D10" s="48" t="s">
        <v>72</v>
      </c>
      <c r="E10" s="48" t="s">
        <v>88</v>
      </c>
      <c r="F10" s="48"/>
      <c r="G10" s="48"/>
      <c r="H10" s="48" t="s">
        <v>130</v>
      </c>
      <c r="I10" s="48" t="s">
        <v>133</v>
      </c>
      <c r="J10" s="48"/>
    </row>
    <row r="11" spans="1:11" s="47" customFormat="1" ht="28">
      <c r="A11" s="48" t="s">
        <v>89</v>
      </c>
      <c r="B11" s="48" t="s">
        <v>90</v>
      </c>
      <c r="C11" s="48" t="s">
        <v>71</v>
      </c>
      <c r="D11" s="48" t="s">
        <v>72</v>
      </c>
      <c r="E11" s="48" t="s">
        <v>75</v>
      </c>
      <c r="F11" s="48" t="s">
        <v>76</v>
      </c>
      <c r="G11" s="48"/>
      <c r="H11" s="48" t="s">
        <v>131</v>
      </c>
      <c r="I11" s="48" t="s">
        <v>133</v>
      </c>
      <c r="J11" s="48"/>
    </row>
    <row r="12" spans="1:11" s="47" customFormat="1">
      <c r="A12" s="48" t="s">
        <v>91</v>
      </c>
      <c r="B12" s="48" t="s">
        <v>92</v>
      </c>
      <c r="C12" s="48" t="s">
        <v>71</v>
      </c>
      <c r="D12" s="48" t="s">
        <v>72</v>
      </c>
      <c r="E12" s="48" t="s">
        <v>75</v>
      </c>
      <c r="F12" s="48" t="s">
        <v>76</v>
      </c>
      <c r="G12" s="48"/>
      <c r="H12" s="48" t="s">
        <v>131</v>
      </c>
      <c r="I12" s="48" t="s">
        <v>133</v>
      </c>
      <c r="J12" s="48"/>
    </row>
    <row r="13" spans="1:11" ht="60">
      <c r="A13" s="51" t="s">
        <v>93</v>
      </c>
      <c r="B13" s="51" t="s">
        <v>94</v>
      </c>
      <c r="C13" s="48" t="s">
        <v>71</v>
      </c>
      <c r="D13" s="52" t="s">
        <v>95</v>
      </c>
      <c r="E13" s="52"/>
      <c r="F13" s="53" t="s">
        <v>125</v>
      </c>
      <c r="G13" s="51"/>
      <c r="H13" s="48"/>
      <c r="I13" s="48" t="s">
        <v>130</v>
      </c>
      <c r="J13" s="51"/>
      <c r="K13" s="26" t="s">
        <v>96</v>
      </c>
    </row>
    <row r="14" spans="1:11">
      <c r="A14" s="51" t="s">
        <v>97</v>
      </c>
      <c r="B14" s="51" t="s">
        <v>98</v>
      </c>
      <c r="C14" s="48" t="s">
        <v>71</v>
      </c>
      <c r="D14" s="52" t="s">
        <v>72</v>
      </c>
      <c r="E14" s="52"/>
      <c r="F14" s="53" t="s">
        <v>126</v>
      </c>
      <c r="G14" s="51"/>
      <c r="H14" s="48"/>
      <c r="I14" s="48" t="s">
        <v>130</v>
      </c>
      <c r="J14" s="51"/>
    </row>
    <row r="15" spans="1:11" ht="30">
      <c r="A15" s="51" t="s">
        <v>99</v>
      </c>
      <c r="B15" s="51" t="s">
        <v>100</v>
      </c>
      <c r="C15" s="48" t="s">
        <v>101</v>
      </c>
      <c r="D15" s="51" t="s">
        <v>95</v>
      </c>
      <c r="E15" s="51" t="s">
        <v>124</v>
      </c>
      <c r="F15" s="51"/>
      <c r="G15" s="51"/>
      <c r="H15" s="48" t="s">
        <v>130</v>
      </c>
      <c r="I15" s="51"/>
      <c r="J15" s="51"/>
      <c r="K15" s="26" t="s">
        <v>102</v>
      </c>
    </row>
    <row r="16" spans="1:11" ht="90">
      <c r="A16" s="53" t="s">
        <v>103</v>
      </c>
      <c r="B16" s="53"/>
      <c r="C16" s="49" t="s">
        <v>101</v>
      </c>
      <c r="D16" s="53" t="s">
        <v>104</v>
      </c>
      <c r="E16" s="52" t="s">
        <v>122</v>
      </c>
      <c r="F16" s="52" t="s">
        <v>123</v>
      </c>
      <c r="G16" s="52"/>
      <c r="H16" s="53" t="s">
        <v>132</v>
      </c>
      <c r="I16" s="53" t="s">
        <v>135</v>
      </c>
      <c r="J16" s="52"/>
      <c r="K16" s="54" t="s">
        <v>105</v>
      </c>
    </row>
    <row r="17" spans="1:11" ht="28">
      <c r="A17" s="48" t="s">
        <v>106</v>
      </c>
      <c r="B17" s="48"/>
      <c r="C17" s="48" t="s">
        <v>71</v>
      </c>
      <c r="D17" s="48" t="s">
        <v>72</v>
      </c>
      <c r="E17" s="48" t="s">
        <v>107</v>
      </c>
      <c r="F17" s="48" t="s">
        <v>108</v>
      </c>
      <c r="G17" s="48"/>
      <c r="H17" s="55" t="s">
        <v>109</v>
      </c>
      <c r="I17" s="55" t="s">
        <v>110</v>
      </c>
      <c r="J17" s="48"/>
      <c r="K17" s="56" t="s">
        <v>111</v>
      </c>
    </row>
    <row r="20" spans="1:11">
      <c r="A20" s="57" t="s">
        <v>112</v>
      </c>
    </row>
    <row r="21" spans="1:11">
      <c r="A21" s="58" t="s">
        <v>113</v>
      </c>
      <c r="B21" s="59" t="s">
        <v>136</v>
      </c>
      <c r="C21" s="60" t="s">
        <v>22</v>
      </c>
      <c r="D21" s="59"/>
      <c r="E21" s="59"/>
    </row>
    <row r="22" spans="1:11">
      <c r="A22" s="61" t="s">
        <v>114</v>
      </c>
      <c r="B22" s="67" t="s">
        <v>137</v>
      </c>
      <c r="C22" s="63" t="s">
        <v>138</v>
      </c>
      <c r="D22" s="62"/>
      <c r="E22" s="62"/>
    </row>
    <row r="23" spans="1:11">
      <c r="A23" s="61" t="s">
        <v>115</v>
      </c>
      <c r="B23" s="67" t="s">
        <v>139</v>
      </c>
      <c r="C23" s="63" t="s">
        <v>140</v>
      </c>
      <c r="D23" s="62"/>
      <c r="E23" s="62"/>
    </row>
    <row r="24" spans="1:11" ht="30">
      <c r="A24" s="61" t="s">
        <v>116</v>
      </c>
      <c r="B24" s="62" t="s">
        <v>141</v>
      </c>
      <c r="C24" s="63" t="s">
        <v>144</v>
      </c>
      <c r="D24" s="62"/>
      <c r="E24" s="62"/>
    </row>
    <row r="25" spans="1:11">
      <c r="A25" s="61" t="s">
        <v>117</v>
      </c>
      <c r="B25" s="62" t="s">
        <v>142</v>
      </c>
      <c r="C25" s="63" t="s">
        <v>143</v>
      </c>
      <c r="D25" s="62"/>
      <c r="E25" s="62"/>
    </row>
    <row r="26" spans="1:11" ht="60">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2015-05-12T02:43:06Z</dcterms:modified>
</cp:coreProperties>
</file>