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H24" i="1"/>
  <c r="H23" i="1"/>
  <c r="H22" i="1"/>
  <c r="H21" i="1"/>
  <c r="H20" i="1"/>
  <c r="H19" i="1"/>
  <c r="H18" i="1"/>
  <c r="H17" i="1"/>
  <c r="H16" i="1"/>
  <c r="H15" i="1"/>
  <c r="H14" i="1"/>
  <c r="H13" i="1"/>
  <c r="H12" i="1"/>
  <c r="H11" i="1"/>
  <c r="K45" i="2"/>
  <c r="J21" i="2"/>
  <c r="I21" i="2"/>
  <c r="D17" i="2" s="1"/>
  <c r="D18"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D5" i="2" l="1"/>
  <c r="D7" i="2" s="1"/>
  <c r="F11" i="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F20" i="1" s="1"/>
  <c r="G20" i="1" s="1"/>
  <c r="A21" i="1" l="1"/>
  <c r="F21" i="1" s="1"/>
  <c r="G21" i="1" s="1"/>
  <c r="A22" i="1" l="1"/>
  <c r="F22" i="1" s="1"/>
  <c r="G22" i="1" s="1"/>
  <c r="A23" i="1" l="1"/>
  <c r="F23" i="1" s="1"/>
  <c r="G23" i="1" s="1"/>
  <c r="A24" i="1" l="1"/>
  <c r="F24" i="1" s="1"/>
  <c r="G24" i="1" s="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<sst xmlns="http://schemas.openxmlformats.org/spreadsheetml/2006/main" count="402" uniqueCount="208">
  <si>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</si>
  <si>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</si>
  <si>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</si>
  <si>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</si>
  <si>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</si>
  <si>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</si>
  <si>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</si>
  <si>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</si>
  <si>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</si>
  <si>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</si>
  <si>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</si>
  <si>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</si>
  <si>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</si>
  <si>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</si>
  <si>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</si>
  <si>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</si>
  <si>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</si>
  <si>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</si>
  <si>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</si>
  <si>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</si>
  <si>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</si>
  <si>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</si>
  <si>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</si>
  <si>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</si>
  <si>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</si>
  <si>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</si>
  <si>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</si>
  <si>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</si>
  <si>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</si>
  <si>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</si>
  <si>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</si>
  <si>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</si>
  <si>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</si>
  <si>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</si>
  <si>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</si>
  <si>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</si>
  <si>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</si>
  <si>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</si>
  <si>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</si>
  <si>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</si>
  <si>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</si>
  <si>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</si>
  <si>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</si>
  <si>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</si>
  <si>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</si>
  <si>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</si>
  <si>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</si>
  <si>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</si>
  <si>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</si>
  <si>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</si>
  <si>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</si>
  <si>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</si>
  <si>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</si>
  <si>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</si>
  <si>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</si>
  <si>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</si>
  <si>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</si>
  <si>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</si>
  <si>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</si>
  <si>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</si>
  <si>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</si>
  <si>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</si>
  <si>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</si>
  <si>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</si>
  <si>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</si>
  <si>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</si>
  <si>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</si>
  <si>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</si>
  <si>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</si>
  <si>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</si>
  <si>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</si>
  <si>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</si>
  <si>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</si>
  <si>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</si>
  <si>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</si>
  <si>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</si>
  <si>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</si>
  <si>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</si>
  <si>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</si>
  <si>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</si>
  <si>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</si>
  <si>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</si>
  <si>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</si>
  <si>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</si>
  <si>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</si>
  <si>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</si>
  <si>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</si>
  <si>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</si>
  <si>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</si>
  <si>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</si>
  <si>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</si>
  <si>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</si>
  <si>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</si>
  <si>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</si>
  <si>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</si>
  <si>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</si>
  <si>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</si>
  <si>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</si>
  <si>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</si>
  <si>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</si>
  <si>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</si>
  <si>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</si>
  <si>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</si>
  <si>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</si>
  <si>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</si>
  <si>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</si>
  <si>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</si>
  <si>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</si>
  <si>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</si>
  <si>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</si>
  <si>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</si>
  <si>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</si>
  <si>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</si>
  <si>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</si>
  <si>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</si>
  <si>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</si>
  <si>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</si>
  <si>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</si>
  <si>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</si>
  <si>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</si>
  <si>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</si>
  <si>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</si>
  <si>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</si>
  <si>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</si>
  <si>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</si>
  <si>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</si>
  <si>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</si>
  <si>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</si>
  <si>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</si>
  <si>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</si>
  <si>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</si>
  <si>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</si>
  <si>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</si>
  <si>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</si>
  <si>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</si>
  <si>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</si>
  <si>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</si>
  <si>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</si>
  <si>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</si>
  <si>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</si>
  <si>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</si>
  <si>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</si>
  <si>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</si>
  <si>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</si>
  <si>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</si>
  <si>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</si>
  <si>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</si>
  <si>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</si>
  <si>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</si>
  <si>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</si>
  <si>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</si>
  <si>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</si>
  <si>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</si>
  <si>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</si>
  <si>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</si>
  <si>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</si>
  <si>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</si>
  <si>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</si>
  <si>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</si>
  <si>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</si>
  <si>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</si>
  <si>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</si>
  <si>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</si>
  <si>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</si>
  <si>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</si>
  <si>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</si>
  <si>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</si>
  <si>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</si>
  <si>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</si>
  <si>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</si>
  <si>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</si>
  <si>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</si>
  <si>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</si>
  <si>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</si>
  <si>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</si>
  <si>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</si>
  <si>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</si>
  <si>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</si>
  <si>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</si>
  <si>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</si>
  <si>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</si>
  <si>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</si>
  <si>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</si>
  <si>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</si>
  <si>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</si>
  <si>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</si>
  <si>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</si>
  <si>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Marcela Guevara B.</t>
  </si>
  <si>
    <t>Fotografía</t>
  </si>
  <si>
    <t>Ilustración</t>
  </si>
  <si>
    <t>000LFB01</t>
  </si>
  <si>
    <t>000HUE01</t>
  </si>
  <si>
    <t>0008QA01</t>
  </si>
  <si>
    <t>000A6C01</t>
  </si>
  <si>
    <t>000IM801</t>
  </si>
  <si>
    <t>Lectura y oración con mantras en Nepal</t>
  </si>
  <si>
    <t>Imagen de Visnú con su esposa Laksmi en el lomo del ave Garuda</t>
  </si>
  <si>
    <t xml:space="preserve">Joven leyendo la sabiduría veda </t>
  </si>
  <si>
    <t>Relieve de esquisto (ss. III-V) Divinidad budiamo y los brahmanes</t>
  </si>
  <si>
    <t>Templo de Khajuraho famoso por sus esculturas eróticas</t>
  </si>
  <si>
    <t>Ritual a Brahma en el río Ganges</t>
  </si>
  <si>
    <t>Mandala del Tibet</t>
  </si>
  <si>
    <t>Estatua del dios Brahma en Chiangmai, Tailandia</t>
  </si>
  <si>
    <t>Abluciones en el río Ganges</t>
  </si>
  <si>
    <t>Estatua de Buda y la puesta del sol</t>
  </si>
  <si>
    <t>Budistas en oración en templo de Paksé, Laos</t>
  </si>
  <si>
    <t>Civilizaciones de la Antigüedad: India y China</t>
  </si>
  <si>
    <t>CS_06_04_CO_REC70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</si>
</sst>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5" xfId="0" applyFont="1" applyFill="1" applyBorder="1" applyAlignment="1" applyProtection="1">
      <alignment wrapText="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 zoomScale="120" zoomScaleNormal="120" zoomScalePageLayoutView="140" workbookViewId="0">
      <pane ySplit="9" topLeftCell="A10" activePane="bottomLeft" state="frozen"/>
      <selection pane="bottomLeft" activeCell="C5" sqref="C5:D5"/>
    </sheetView>
  </sheetViews>
  <sheetFormatPr baseColWidth="10" defaultColWidth="10.875" defaultRowHeight="13.5" x14ac:dyDescent="0.25"/>
  <cols>
    <col min="1" max="1" width="7" style="2" customWidth="1"/>
    <col min="2" max="2" width="21" style="2" customWidth="1"/>
    <col min="3" max="3" width="21.25" style="2" customWidth="1"/>
    <col min="4" max="4" width="16.87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F4</v>
      </c>
    </row>
    <row r="2" spans="1:16" ht="15.75" x14ac:dyDescent="0.25">
      <c r="A2" s="1"/>
      <c r="B2" s="3" t="s">
        <v>121</v>
      </c>
      <c r="C2" s="85" t="s">
        <v>23</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6</v>
      </c>
      <c r="D3" s="88"/>
      <c r="F3" s="80">
        <v>42445</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9" t="s">
        <v>206</v>
      </c>
      <c r="D4" s="88"/>
      <c r="E4" s="5"/>
      <c r="F4" s="37" t="s">
        <v>55</v>
      </c>
      <c r="G4" s="6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7.25" thickBot="1" x14ac:dyDescent="0.35">
      <c r="A5" s="1"/>
      <c r="B5" s="6" t="s">
        <v>1</v>
      </c>
      <c r="C5" s="90" t="s">
        <v>187</v>
      </c>
      <c r="D5" s="91"/>
      <c r="E5" s="5"/>
      <c r="F5" s="37" t="str">
        <f>IF(G4="Recurso","Motor del recurso","")</f>
        <v>Motor del recurso</v>
      </c>
      <c r="G5" s="61" t="s">
        <v>137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207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243400606</v>
      </c>
      <c r="C10" s="20" t="str">
        <f t="shared" ref="C10:C41" si="0">IF(OR(B10&lt;&gt;"",J10&lt;&gt;""),IF($G$4="Recurso",CONCATENATE($G$4," ",$G$5),$G$4),"")</f>
        <v>Recurso F4</v>
      </c>
      <c r="D10" s="63" t="s">
        <v>188</v>
      </c>
      <c r="E10" s="63" t="s">
        <v>150</v>
      </c>
      <c r="F10" s="13" t="str">
        <f t="shared" ref="F10" ca="1" si="1">IF(OR(B10&lt;&gt;"",J10&lt;&gt;""),CONCATENATE($C$7,"_",$A10,IF($G$4="Cuaderno de Estudio","_small",CONCATENATE(IF(I10="","","n"),IF(LEFT($G$5,1)="F",".jpg",".png")))),"")</f>
        <v>CS_06_04_CO_REC70_IMG01.jpg</v>
      </c>
      <c r="G10" s="13" t="str">
        <f ca="1">IF($F10&lt;&gt;"",IF($G$4="Recurso",VLOOKUP($E10,OFFSET('Definición técnica de imagenes'!$A$1,MATCH($G$5,'Definición técnica de imagenes'!$A$1:$A$104,0)-1,1,COUNTIF('Definición técnica de imagenes'!$A$3:$A$102,$G$5),5),5,FALSE),'Definición técnica de imagenes'!$F$16),"")</f>
        <v>950 x 435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195</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t="s">
        <v>190</v>
      </c>
      <c r="C11" s="20" t="str">
        <f t="shared" si="0"/>
        <v>Recurso F4</v>
      </c>
      <c r="D11" s="63" t="s">
        <v>188</v>
      </c>
      <c r="E11" s="63" t="s">
        <v>155</v>
      </c>
      <c r="F11" s="13" t="str">
        <f t="shared" ref="F11:F74" ca="1" si="4">IF(OR(B11&lt;&gt;"",J11&lt;&gt;""),CONCATENATE($C$7,"_",$A11,IF($G$4="Cuaderno de Estudio","_small",CONCATENATE(IF(I11="","","n"),IF(LEFT($G$5,1)="F",".jpg",".png")))),"")</f>
        <v>CS_06_04_CO_REC70_IMG02.jpg</v>
      </c>
      <c r="G11" s="13" t="str">
        <f ca="1">IF($F11&lt;&gt;"",IF($G$4="Recurso",VLOOKUP($E11,OFFSET('Definición técnica de imagenes'!$A$1,MATCH($G$5,'Definición técnica de imagenes'!$A$1:$A$104,0)-1,1,COUNTIF('Definición técnica de imagenes'!$A$3:$A$102,$G$5),5),5,FALSE),'Definición técnica de imagenes'!$F$16),"")</f>
        <v>750 x 365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196</v>
      </c>
      <c r="K11" s="65"/>
      <c r="O11" s="2" t="str">
        <f>'Definición técnica de imagenes'!A13</f>
        <v>M101</v>
      </c>
    </row>
    <row r="12" spans="1:16" s="11" customFormat="1" x14ac:dyDescent="0.25">
      <c r="A12" s="12" t="str">
        <f t="shared" si="3"/>
        <v>IMG03</v>
      </c>
      <c r="B12" s="62">
        <v>320589686</v>
      </c>
      <c r="C12" s="20" t="str">
        <f t="shared" si="0"/>
        <v>Recurso F4</v>
      </c>
      <c r="D12" s="63" t="s">
        <v>188</v>
      </c>
      <c r="E12" s="63" t="s">
        <v>155</v>
      </c>
      <c r="F12" s="13" t="str">
        <f t="shared" ca="1" si="4"/>
        <v>CS_06_04_CO_REC70_IMG03.jpg</v>
      </c>
      <c r="G12" s="13" t="str">
        <f ca="1">IF($F12&lt;&gt;"",IF($G$4="Recurso",VLOOKUP($E12,OFFSET('Definición técnica de imagenes'!$A$1,MATCH($G$5,'Definición técnica de imagenes'!$A$1:$A$104,0)-1,1,COUNTIF('Definición técnica de imagenes'!$A$3:$A$102,$G$5),5),5,FALSE),'Definición técnica de imagenes'!$F$16),"")</f>
        <v>750 x 365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197</v>
      </c>
      <c r="K12" s="64"/>
      <c r="O12" s="2" t="str">
        <f>'Definición técnica de imagenes'!A18</f>
        <v>Diaporama F1</v>
      </c>
    </row>
    <row r="13" spans="1:16" s="11" customFormat="1" ht="27" x14ac:dyDescent="0.25">
      <c r="A13" s="12" t="str">
        <f t="shared" si="3"/>
        <v>IMG04</v>
      </c>
      <c r="B13" s="62" t="s">
        <v>191</v>
      </c>
      <c r="C13" s="20" t="str">
        <f t="shared" si="0"/>
        <v>Recurso F4</v>
      </c>
      <c r="D13" s="63" t="s">
        <v>188</v>
      </c>
      <c r="E13" s="63" t="s">
        <v>155</v>
      </c>
      <c r="F13" s="13" t="str">
        <f t="shared" ca="1" si="4"/>
        <v>CS_06_04_CO_REC70_IMG04.jpg</v>
      </c>
      <c r="G13" s="13" t="str">
        <f ca="1">IF($F13&lt;&gt;"",IF($G$4="Recurso",VLOOKUP($E13,OFFSET('Definición técnica de imagenes'!$A$1,MATCH($G$5,'Definición técnica de imagenes'!$A$1:$A$104,0)-1,1,COUNTIF('Definición técnica de imagenes'!$A$3:$A$102,$G$5),5),5,FALSE),'Definición técnica de imagenes'!$F$16),"")</f>
        <v>750 x 365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198</v>
      </c>
      <c r="K13" s="64"/>
      <c r="O13" s="2" t="str">
        <f>'Definición técnica de imagenes'!A19</f>
        <v>F4</v>
      </c>
    </row>
    <row r="14" spans="1:16" s="11" customFormat="1" ht="27" x14ac:dyDescent="0.25">
      <c r="A14" s="12" t="str">
        <f t="shared" si="3"/>
        <v>IMG05</v>
      </c>
      <c r="B14" s="62">
        <v>103558415</v>
      </c>
      <c r="C14" s="20" t="str">
        <f t="shared" si="0"/>
        <v>Recurso F4</v>
      </c>
      <c r="D14" s="63" t="s">
        <v>188</v>
      </c>
      <c r="E14" s="63" t="s">
        <v>155</v>
      </c>
      <c r="F14" s="13" t="str">
        <f t="shared" ca="1" si="4"/>
        <v>CS_06_04_CO_REC70_IMG05.jpg</v>
      </c>
      <c r="G14" s="13" t="str">
        <f ca="1">IF($F14&lt;&gt;"",IF($G$4="Recurso",VLOOKUP($E14,OFFSET('Definición técnica de imagenes'!$A$1,MATCH($G$5,'Definición técnica de imagenes'!$A$1:$A$104,0)-1,1,COUNTIF('Definición técnica de imagenes'!$A$3:$A$102,$G$5),5),5,FALSE),'Definición técnica de imagenes'!$F$16),"")</f>
        <v>750 x 365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199</v>
      </c>
      <c r="K14" s="64"/>
      <c r="O14" s="2" t="str">
        <f>'Definición técnica de imagenes'!A22</f>
        <v>F6</v>
      </c>
    </row>
    <row r="15" spans="1:16" s="11" customFormat="1" x14ac:dyDescent="0.25">
      <c r="A15" s="12" t="str">
        <f t="shared" si="3"/>
        <v>IMG06</v>
      </c>
      <c r="B15" s="62">
        <v>227532796</v>
      </c>
      <c r="C15" s="20" t="str">
        <f t="shared" si="0"/>
        <v>Recurso F4</v>
      </c>
      <c r="D15" s="63" t="s">
        <v>188</v>
      </c>
      <c r="E15" s="63" t="s">
        <v>155</v>
      </c>
      <c r="F15" s="13" t="str">
        <f t="shared" ca="1" si="4"/>
        <v>CS_06_04_CO_REC70_IMG06.jpg</v>
      </c>
      <c r="G15" s="13" t="str">
        <f ca="1">IF($F15&lt;&gt;"",IF($G$4="Recurso",VLOOKUP($E15,OFFSET('Definición técnica de imagenes'!$A$1,MATCH($G$5,'Definición técnica de imagenes'!$A$1:$A$104,0)-1,1,COUNTIF('Definición técnica de imagenes'!$A$3:$A$102,$G$5),5),5,FALSE),'Definición técnica de imagenes'!$F$16),"")</f>
        <v>750 x 365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200</v>
      </c>
      <c r="K15" s="66"/>
      <c r="O15" s="2" t="str">
        <f>'Definición técnica de imagenes'!A24</f>
        <v>F6B</v>
      </c>
    </row>
    <row r="16" spans="1:16" s="11" customFormat="1" ht="14.25" x14ac:dyDescent="0.3">
      <c r="A16" s="12" t="str">
        <f t="shared" si="3"/>
        <v>IMG07</v>
      </c>
      <c r="B16" s="62" t="s">
        <v>192</v>
      </c>
      <c r="C16" s="20" t="str">
        <f t="shared" si="0"/>
        <v>Recurso F4</v>
      </c>
      <c r="D16" s="63" t="s">
        <v>189</v>
      </c>
      <c r="E16" s="63" t="s">
        <v>155</v>
      </c>
      <c r="F16" s="13" t="str">
        <f t="shared" ca="1" si="4"/>
        <v>CS_06_04_CO_REC70_IMG07.jpg</v>
      </c>
      <c r="G16" s="13" t="str">
        <f ca="1">IF($F16&lt;&gt;"",IF($G$4="Recurso",VLOOKUP($E16,OFFSET('Definición técnica de imagenes'!$A$1,MATCH($G$5,'Definición técnica de imagenes'!$A$1:$A$104,0)-1,1,COUNTIF('Definición técnica de imagenes'!$A$3:$A$102,$G$5),5),5,FALSE),'Definición técnica de imagenes'!$F$16),"")</f>
        <v>750 x 365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201</v>
      </c>
      <c r="K16" s="68"/>
      <c r="O16" s="2" t="str">
        <f>'Definición técnica de imagenes'!A25</f>
        <v>F7</v>
      </c>
    </row>
    <row r="17" spans="1:15" s="11" customFormat="1" ht="27" x14ac:dyDescent="0.25">
      <c r="A17" s="12" t="str">
        <f t="shared" si="3"/>
        <v>IMG08</v>
      </c>
      <c r="B17" s="62">
        <v>346046843</v>
      </c>
      <c r="C17" s="20" t="str">
        <f t="shared" si="0"/>
        <v>Recurso F4</v>
      </c>
      <c r="D17" s="63" t="s">
        <v>188</v>
      </c>
      <c r="E17" s="63" t="s">
        <v>155</v>
      </c>
      <c r="F17" s="13" t="str">
        <f t="shared" ca="1" si="4"/>
        <v>CS_06_04_CO_REC70_IMG08.jpg</v>
      </c>
      <c r="G17" s="13" t="str">
        <f ca="1">IF($F17&lt;&gt;"",IF($G$4="Recurso",VLOOKUP($E17,OFFSET('Definición técnica de imagenes'!$A$1,MATCH($G$5,'Definición técnica de imagenes'!$A$1:$A$104,0)-1,1,COUNTIF('Definición técnica de imagenes'!$A$3:$A$102,$G$5),5),5,FALSE),'Definición técnica de imagenes'!$F$16),"")</f>
        <v>750 x 365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t="s">
        <v>202</v>
      </c>
      <c r="K17" s="66"/>
      <c r="O17" s="2" t="str">
        <f>'Definición técnica de imagenes'!A27</f>
        <v>F7B</v>
      </c>
    </row>
    <row r="18" spans="1:15" s="11" customFormat="1" x14ac:dyDescent="0.25">
      <c r="A18" s="12" t="str">
        <f t="shared" si="3"/>
        <v>IMG09</v>
      </c>
      <c r="B18" s="62" t="s">
        <v>193</v>
      </c>
      <c r="C18" s="20" t="str">
        <f t="shared" si="0"/>
        <v>Recurso F4</v>
      </c>
      <c r="D18" s="63" t="s">
        <v>188</v>
      </c>
      <c r="E18" s="63" t="s">
        <v>155</v>
      </c>
      <c r="F18" s="13" t="str">
        <f t="shared" ca="1" si="4"/>
        <v>CS_06_04_CO_REC70_IMG09.jpg</v>
      </c>
      <c r="G18" s="13" t="str">
        <f ca="1">IF($F18&lt;&gt;"",IF($G$4="Recurso",VLOOKUP($E18,OFFSET('Definición técnica de imagenes'!$A$1,MATCH($G$5,'Definición técnica de imagenes'!$A$1:$A$104,0)-1,1,COUNTIF('Definición técnica de imagenes'!$A$3:$A$102,$G$5),5),5,FALSE),'Definición técnica de imagenes'!$F$16),"")</f>
        <v>750 x 365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t="s">
        <v>203</v>
      </c>
      <c r="K18" s="66"/>
      <c r="O18" s="2" t="str">
        <f>'Definición técnica de imagenes'!A30</f>
        <v>F8</v>
      </c>
    </row>
    <row r="19" spans="1:15" s="11" customFormat="1" ht="14.25" x14ac:dyDescent="0.3">
      <c r="A19" s="12" t="str">
        <f t="shared" ref="A19:A50" si="6">IF(OR(B19&lt;&gt;"",J19&lt;&gt;""),CONCATENATE(LEFT(A18,3),IF(MID(A18,4,2)+1&lt;10,CONCATENATE("0",MID(A18,4,2)+1),MID(A18,4,2)+1)),"")</f>
        <v>IMG10</v>
      </c>
      <c r="B19" s="62">
        <v>185234258</v>
      </c>
      <c r="C19" s="20" t="str">
        <f t="shared" si="0"/>
        <v>Recurso F4</v>
      </c>
      <c r="D19" s="63" t="s">
        <v>188</v>
      </c>
      <c r="E19" s="63" t="s">
        <v>155</v>
      </c>
      <c r="F19" s="13" t="str">
        <f t="shared" ca="1" si="4"/>
        <v>CS_06_04_CO_REC70_IMG10.jpg</v>
      </c>
      <c r="G19" s="13" t="str">
        <f ca="1">IF($F19&lt;&gt;"",IF($G$4="Recurso",VLOOKUP($E19,OFFSET('Definición técnica de imagenes'!$A$1,MATCH($G$5,'Definición técnica de imagenes'!$A$1:$A$104,0)-1,1,COUNTIF('Definición técnica de imagenes'!$A$3:$A$102,$G$5),5),5,FALSE),'Definición técnica de imagenes'!$F$16),"")</f>
        <v>750 x 365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t="s">
        <v>204</v>
      </c>
      <c r="K19" s="68"/>
      <c r="O19" s="2" t="str">
        <f>'Definición técnica de imagenes'!A31</f>
        <v>F10</v>
      </c>
    </row>
    <row r="20" spans="1:15" s="11" customFormat="1" ht="27" x14ac:dyDescent="0.25">
      <c r="A20" s="12" t="str">
        <f t="shared" si="6"/>
        <v>IMG11</v>
      </c>
      <c r="B20" s="62" t="s">
        <v>194</v>
      </c>
      <c r="C20" s="20" t="str">
        <f t="shared" si="0"/>
        <v>Recurso F4</v>
      </c>
      <c r="D20" s="63" t="s">
        <v>188</v>
      </c>
      <c r="E20" s="63" t="s">
        <v>155</v>
      </c>
      <c r="F20" s="13" t="str">
        <f t="shared" ca="1" si="4"/>
        <v>CS_06_04_CO_REC70_IMG11.jpg</v>
      </c>
      <c r="G20" s="13" t="str">
        <f ca="1">IF($F20&lt;&gt;"",IF($G$4="Recurso",VLOOKUP($E20,OFFSET('Definición técnica de imagenes'!$A$1,MATCH($G$5,'Definición técnica de imagenes'!$A$1:$A$104,0)-1,1,COUNTIF('Definición técnica de imagenes'!$A$3:$A$102,$G$5),5),5,FALSE),'Definición técnica de imagenes'!$F$16),"")</f>
        <v>750 x 365 px</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t="s">
        <v>205</v>
      </c>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Marcela</cp:lastModifiedBy>
  <dcterms:created xsi:type="dcterms:W3CDTF">2014-07-01T23:43:25Z</dcterms:created>
  <dcterms:modified xsi:type="dcterms:W3CDTF">2016-03-17T19:45:20Z</dcterms:modified>
</cp:coreProperties>
</file>