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Nathalia\Documents\Documentos Nathalia\PLANETA\Grado 8\Guion 08_08\"/>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3040" windowHeight="8796"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H23" i="1"/>
  <c r="F22" i="1"/>
  <c r="G22" i="1" s="1"/>
  <c r="H2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A23" i="1" l="1"/>
  <c r="F23" i="1" s="1"/>
  <c r="G23" i="1" s="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<sst xmlns="http://schemas.openxmlformats.org/spreadsheetml/2006/main" count="425" uniqueCount="229">
  <si>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</si>
  <si>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</si>
  <si>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</si>
  <si>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</si>
  <si>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</si>
  <si>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</si>
  <si>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</si>
  <si>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</si>
  <si>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</si>
  <si>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</si>
  <si>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</si>
  <si>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</si>
  <si>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</si>
  <si>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</si>
  <si>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</si>
  <si>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</si>
  <si>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</si>
  <si>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</si>
  <si>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</si>
  <si>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</si>
  <si>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</si>
  <si>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</si>
  <si>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</si>
  <si>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</si>
  <si>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</si>
  <si>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</si>
  <si>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</si>
  <si>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</si>
  <si>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</si>
  <si>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</si>
  <si>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</si>
  <si>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</si>
  <si>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</si>
  <si>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</si>
  <si>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</si>
  <si>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</si>
  <si>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</si>
  <si>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</si>
  <si>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</si>
  <si>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</si>
  <si>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</si>
  <si>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</si>
  <si>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</si>
  <si>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</si>
  <si>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</si>
  <si>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</si>
  <si>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</si>
  <si>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</si>
  <si>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</si>
  <si>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</si>
  <si>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</si>
  <si>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</si>
  <si>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</si>
  <si>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</si>
  <si>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</si>
  <si>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</si>
  <si>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</si>
  <si>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</si>
  <si>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</si>
  <si>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</si>
  <si>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</si>
  <si>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</si>
  <si>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</si>
  <si>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</si>
  <si>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</si>
  <si>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</si>
  <si>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</si>
  <si>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</si>
  <si>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</si>
  <si>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</si>
  <si>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</si>
  <si>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</si>
  <si>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</si>
  <si>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</si>
  <si>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</si>
  <si>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</si>
  <si>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</si>
  <si>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</si>
  <si>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</si>
  <si>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</si>
  <si>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</si>
  <si>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</si>
  <si>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</si>
  <si>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</si>
  <si>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</si>
  <si>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</si>
  <si>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</si>
  <si>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</si>
  <si>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</si>
  <si>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</si>
  <si>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</si>
  <si>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</si>
  <si>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</si>
  <si>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</si>
  <si>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</si>
  <si>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</si>
  <si>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</si>
  <si>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</si>
  <si>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</si>
  <si>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</si>
  <si>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</si>
  <si>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</si>
  <si>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</si>
  <si>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</si>
  <si>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</si>
  <si>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</si>
  <si>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</si>
  <si>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</si>
  <si>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</si>
  <si>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</si>
  <si>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</si>
  <si>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</si>
  <si>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</si>
  <si>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</si>
  <si>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</si>
  <si>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</si>
  <si>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</si>
  <si>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</si>
  <si>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</si>
  <si>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</si>
  <si>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</si>
  <si>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</si>
  <si>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</si>
  <si>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</si>
  <si>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</si>
  <si>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</si>
  <si>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</si>
  <si>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</si>
  <si>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</si>
  <si>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</si>
  <si>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</si>
  <si>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</si>
  <si>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</si>
  <si>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</si>
  <si>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</si>
  <si>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</si>
  <si>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</si>
  <si>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</si>
  <si>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</si>
  <si>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</si>
  <si>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</si>
  <si>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</si>
  <si>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</si>
  <si>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</si>
  <si>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</si>
  <si>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</si>
  <si>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</si>
  <si>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</si>
  <si>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</si>
  <si>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</si>
  <si>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</si>
  <si>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</si>
  <si>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</si>
  <si>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</si>
  <si>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</si>
  <si>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</si>
  <si>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</si>
  <si>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</si>
  <si>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</si>
  <si>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</si>
  <si>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</si>
  <si>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</si>
  <si>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</si>
  <si>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</si>
  <si>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</si>
  <si>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</si>
  <si>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</si>
  <si>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</si>
  <si>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</si>
  <si>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</si>
  <si>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</si>
  <si>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</si>
  <si>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</si>
  <si>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</si>
  <si>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</si>
  <si>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</si>
  <si>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</si>
  <si>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</si>
  <si>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</si>
  <si>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</si>
  <si>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</si>
  <si>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</si>
  <si>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</si>
  <si>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</si>
  <si>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</si>
  <si>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</si>
  <si>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</si>
  <si>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Colombia en la segunda mitad del siglo XIX</t>
  </si>
  <si>
    <t>Nathalia Castañeda</t>
  </si>
  <si>
    <t xml:space="preserve">CS_08_08_REC130 </t>
  </si>
  <si>
    <t>http://www.banrepcultural.org/blaavirtual/biografias/rafael-nunez</t>
  </si>
  <si>
    <t>Ilustración</t>
  </si>
  <si>
    <t>Rafael Núñez</t>
  </si>
  <si>
    <t>Tomar imagen de Rafael Núñez para la pantalla de Prensa y Política I.</t>
  </si>
  <si>
    <t>http://www.banrepcultural.org/blaavirtual/cienciapolitica/manifiesto-15-de-abril-de-1883</t>
  </si>
  <si>
    <t>Fotografía</t>
  </si>
  <si>
    <t>Periódico Manifiesto</t>
  </si>
  <si>
    <t>Tomar imagen del periódico Manifiesto para la pantalla de Prensa y Política II.</t>
  </si>
  <si>
    <t>http://hispanicasaber.planetasaber.com/encyclopedia/default.asp?idreg=8562&amp;ruta=Buscador</t>
  </si>
  <si>
    <t>La Imprenta.</t>
  </si>
  <si>
    <t>Tomar imagen de la imprenta para la pantalla de Principales periódicos del siglo XIX en Colombia.</t>
  </si>
  <si>
    <t>http://www.banrepcultural.org/blaavirtual/cienciapolitica/decreto-de-28-de-abril-de-1864-</t>
  </si>
  <si>
    <t>Decreto del 28 de abril de 1864</t>
  </si>
  <si>
    <t>Tomar imagen para la pantalla de La prensa diaria, regional y literaria.</t>
  </si>
  <si>
    <t>IMG05 del Cuaderno de estudio</t>
  </si>
  <si>
    <t>Manuel Murillo Toro</t>
  </si>
  <si>
    <t>Tomar la misma IMG05 del cuaderno de estudio para la pantalla Políticos y periodistas.</t>
  </si>
  <si>
    <t>IMG08 del Cuaderno de estudio</t>
  </si>
  <si>
    <t>Periódicos radicales</t>
  </si>
  <si>
    <t>Tomar la misma IMG08 del cuaderno de estudio para la pantalla La circulación de la prensa.</t>
  </si>
  <si>
    <t>http://www.banrepcultural.org/blaavirtual/hemeroteca-digital-historica/el-siglo</t>
  </si>
  <si>
    <t>Periódico El Siglo</t>
  </si>
  <si>
    <t>Tomar imagen de El Siglo para la pantalla La prensa liberal en las regiones.</t>
  </si>
  <si>
    <t>http://www.banrepcultural.org/blaavirtual/biografias/ancimanu.htm</t>
  </si>
  <si>
    <t>Manuel Ancízar</t>
  </si>
  <si>
    <t>Tomar imagen de Manuel Ancízar para la pantalla Periodistas liberales.</t>
  </si>
  <si>
    <t>http://www.banrepcultural.org/node/32733</t>
  </si>
  <si>
    <t>Miguel Antonio Caro</t>
  </si>
  <si>
    <t>Tomar imagen de Miguel Antonio Caro para la pantalla Los intereses de la prensa conservadora.</t>
  </si>
  <si>
    <t>http://www.banrepcultural.org/blaavirtual/hemeroteca-digital-historica/el-conservador-0</t>
  </si>
  <si>
    <t>Periódico El Conservador</t>
  </si>
  <si>
    <t>Tomar la imagen del periódico El Conservador para la pantalla Principales periódicos conservadores.</t>
  </si>
  <si>
    <t>Shutterstock 238816720</t>
  </si>
  <si>
    <t>Masones</t>
  </si>
  <si>
    <t>Tomar la imagen para la pantalla La crítica al liberalismo.</t>
  </si>
  <si>
    <t>http://www.banrepcultural.org/blaavirtual/derecho/juicio-contra-los-directores-de-el-espectador-</t>
  </si>
  <si>
    <t>por-calumnia</t>
  </si>
  <si>
    <t>Censura de prensa</t>
  </si>
  <si>
    <t>Tomar imagen para la pantalla La censura durante la Regeneración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</si>
</sst>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rgb="FF000000"/>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480060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1013460</xdr:colOff>
          <xdr:row>15</xdr:row>
          <xdr:rowOff>480060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480060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480060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9" activePane="bottomLeft" state="frozen"/>
      <selection pane="bottomLeft" activeCell="K21" sqref="K21"/>
    </sheetView>
  </sheetViews>
  <sheetFormatPr baseColWidth="10" defaultColWidth="10.8984375" defaultRowHeight="13.2" x14ac:dyDescent="0.25"/>
  <cols>
    <col min="1" max="1" width="7" style="2" customWidth="1"/>
    <col min="2" max="2" width="21" style="2" customWidth="1"/>
    <col min="3" max="3" width="21.19921875" style="2" customWidth="1"/>
    <col min="4" max="4" width="15.5" style="2" customWidth="1"/>
    <col min="5" max="5" width="17.19921875" style="2" customWidth="1"/>
    <col min="6" max="6" width="28.19921875" style="2" customWidth="1"/>
    <col min="7" max="7" width="20.3984375" style="2" customWidth="1"/>
    <col min="8" max="8" width="28.59765625" style="2" customWidth="1"/>
    <col min="9" max="9" width="20.3984375" style="2" customWidth="1"/>
    <col min="10" max="10" width="34.8984375" style="15" customWidth="1"/>
    <col min="11" max="11" width="29.59765625"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Ubicación de la imagen en el recurso F6B</v>
      </c>
    </row>
    <row r="2" spans="1:16" ht="15.6" x14ac:dyDescent="0.3">
      <c r="A2" s="1"/>
      <c r="B2" s="3" t="s">
        <v>121</v>
      </c>
      <c r="C2" s="84" t="s">
        <v>23</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6" x14ac:dyDescent="0.3">
      <c r="A3" s="1"/>
      <c r="B3" s="4" t="s">
        <v>8</v>
      </c>
      <c r="C3" s="86">
        <v>8</v>
      </c>
      <c r="D3" s="87"/>
      <c r="F3" s="79">
        <v>42395</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6" x14ac:dyDescent="0.3">
      <c r="A4" s="1"/>
      <c r="B4" s="4" t="s">
        <v>54</v>
      </c>
      <c r="C4" s="86" t="s">
        <v>187</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88" t="s">
        <v>188</v>
      </c>
      <c r="D5" s="89"/>
      <c r="E5" s="5"/>
      <c r="F5" s="37" t="str">
        <f>IF(G4="Recurso","Motor del recurso","")</f>
        <v>Motor del recurso</v>
      </c>
      <c r="G5" s="6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108"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ht="39.6" x14ac:dyDescent="0.25">
      <c r="A10" s="12" t="str">
        <f>IF(OR(B10&lt;&gt;"",J10&lt;&gt;""),"IMG01","")</f>
        <v>IMG01</v>
      </c>
      <c r="B10" s="62" t="s">
        <v>190</v>
      </c>
      <c r="C10" s="20" t="str">
        <f t="shared" ref="C10:C41" si="0">IF(OR(B10&lt;&gt;"",J10&lt;&gt;""),IF($G$4="Recurso",CONCATENATE($G$4," ",$G$5),$G$4),"")</f>
        <v>Recurso F6B</v>
      </c>
      <c r="D10" s="63" t="s">
        <v>191</v>
      </c>
      <c r="E10" s="63" t="s">
        <v>155</v>
      </c>
      <c r="F10" s="13" t="str">
        <f t="shared" ref="F10" ca="1" si="1">IF(OR(B10&lt;&gt;"",J10&lt;&gt;""),CONCATENATE($C$7,"_",$A10,IF($G$4="Cuaderno de Estudio","_small",CONCATENATE(IF(I10="","","n"),IF(LEFT($G$5,1)="F",".jpg",".png")))),"")</f>
        <v>CS_08_08_REC130 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CS_08_08_REC130 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t="s">
        <v>192</v>
      </c>
      <c r="K10" s="64" t="s">
        <v>193</v>
      </c>
      <c r="O10" s="2" t="str">
        <f>'Definición técnica de imagenes'!A12</f>
        <v>M12D</v>
      </c>
    </row>
    <row r="11" spans="1:16" s="11" customFormat="1" ht="52.8" x14ac:dyDescent="0.25">
      <c r="A11" s="12" t="str">
        <f t="shared" ref="A11:A18" si="3">IF(OR(B11&lt;&gt;"",J11&lt;&gt;""),CONCATENATE(LEFT(A10,3),IF(MID(A10,4,2)+1&lt;10,CONCATENATE("0",MID(A10,4,2)+1))),"")</f>
        <v>IMG02</v>
      </c>
      <c r="B11" s="62" t="s">
        <v>194</v>
      </c>
      <c r="C11" s="20" t="str">
        <f t="shared" si="0"/>
        <v>Recurso F6B</v>
      </c>
      <c r="D11" s="63" t="s">
        <v>195</v>
      </c>
      <c r="E11" s="63" t="s">
        <v>155</v>
      </c>
      <c r="F11" s="13" t="str">
        <f t="shared" ref="F11:F74" ca="1" si="4">IF(OR(B11&lt;&gt;"",J11&lt;&gt;""),CONCATENATE($C$7,"_",$A11,IF($G$4="Cuaderno de Estudio","_small",CONCATENATE(IF(I11="","","n"),IF(LEFT($G$5,1)="F",".jpg",".png")))),"")</f>
        <v>CS_08_08_REC130 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CS_08_08_REC130 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196</v>
      </c>
      <c r="K11" s="65" t="s">
        <v>197</v>
      </c>
      <c r="O11" s="2" t="str">
        <f>'Definición técnica de imagenes'!A13</f>
        <v>M101</v>
      </c>
    </row>
    <row r="12" spans="1:16" s="11" customFormat="1" ht="66" x14ac:dyDescent="0.25">
      <c r="A12" s="12" t="str">
        <f t="shared" si="3"/>
        <v>IMG03</v>
      </c>
      <c r="B12" s="62" t="s">
        <v>198</v>
      </c>
      <c r="C12" s="20" t="str">
        <f t="shared" si="0"/>
        <v>Recurso F6B</v>
      </c>
      <c r="D12" s="63" t="s">
        <v>191</v>
      </c>
      <c r="E12" s="63" t="s">
        <v>155</v>
      </c>
      <c r="F12" s="13" t="str">
        <f t="shared" ca="1" si="4"/>
        <v>CS_08_08_REC130 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CS_08_08_REC130 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199</v>
      </c>
      <c r="K12" s="64" t="s">
        <v>200</v>
      </c>
      <c r="O12" s="2" t="str">
        <f>'Definición técnica de imagenes'!A18</f>
        <v>Diaporama F1</v>
      </c>
    </row>
    <row r="13" spans="1:16" s="11" customFormat="1" ht="52.8" x14ac:dyDescent="0.25">
      <c r="A13" s="12" t="str">
        <f t="shared" si="3"/>
        <v>IMG04</v>
      </c>
      <c r="B13" s="62" t="s">
        <v>201</v>
      </c>
      <c r="C13" s="20" t="str">
        <f t="shared" si="0"/>
        <v>Recurso F6B</v>
      </c>
      <c r="D13" s="63" t="s">
        <v>195</v>
      </c>
      <c r="E13" s="63" t="s">
        <v>155</v>
      </c>
      <c r="F13" s="13" t="str">
        <f t="shared" ca="1" si="4"/>
        <v>CS_08_08_REC130 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CS_08_08_REC130 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202</v>
      </c>
      <c r="K13" s="64" t="s">
        <v>203</v>
      </c>
      <c r="O13" s="2" t="str">
        <f>'Definición técnica de imagenes'!A19</f>
        <v>F4</v>
      </c>
    </row>
    <row r="14" spans="1:16" s="11" customFormat="1" ht="39.6" x14ac:dyDescent="0.25">
      <c r="A14" s="12" t="str">
        <f t="shared" si="3"/>
        <v>IMG05</v>
      </c>
      <c r="B14" s="62" t="s">
        <v>204</v>
      </c>
      <c r="C14" s="20" t="str">
        <f t="shared" si="0"/>
        <v>Recurso F6B</v>
      </c>
      <c r="D14" s="63" t="s">
        <v>191</v>
      </c>
      <c r="E14" s="63" t="s">
        <v>155</v>
      </c>
      <c r="F14" s="13" t="str">
        <f t="shared" ca="1" si="4"/>
        <v>CS_08_08_REC130 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CS_08_08_REC130 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4" t="s">
        <v>205</v>
      </c>
      <c r="K14" s="64" t="s">
        <v>206</v>
      </c>
      <c r="O14" s="2" t="str">
        <f>'Definición técnica de imagenes'!A22</f>
        <v>F6</v>
      </c>
    </row>
    <row r="15" spans="1:16" s="11" customFormat="1" ht="52.8" x14ac:dyDescent="0.25">
      <c r="A15" s="12" t="str">
        <f t="shared" si="3"/>
        <v>IMG06</v>
      </c>
      <c r="B15" s="62" t="s">
        <v>207</v>
      </c>
      <c r="C15" s="20" t="str">
        <f t="shared" si="0"/>
        <v>Recurso F6B</v>
      </c>
      <c r="D15" s="63" t="s">
        <v>191</v>
      </c>
      <c r="E15" s="63" t="s">
        <v>155</v>
      </c>
      <c r="F15" s="13" t="str">
        <f t="shared" ca="1" si="4"/>
        <v>CS_08_08_REC130 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CS_08_08_REC130 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208</v>
      </c>
      <c r="K15" s="66" t="s">
        <v>209</v>
      </c>
      <c r="O15" s="2" t="str">
        <f>'Definición técnica de imagenes'!A24</f>
        <v>F6B</v>
      </c>
    </row>
    <row r="16" spans="1:16" s="11" customFormat="1" ht="52.8" x14ac:dyDescent="0.3">
      <c r="A16" s="12" t="str">
        <f t="shared" si="3"/>
        <v>IMG07</v>
      </c>
      <c r="B16" s="62" t="s">
        <v>210</v>
      </c>
      <c r="C16" s="20" t="str">
        <f t="shared" si="0"/>
        <v>Recurso F6B</v>
      </c>
      <c r="D16" s="63" t="s">
        <v>195</v>
      </c>
      <c r="E16" s="63" t="s">
        <v>155</v>
      </c>
      <c r="F16" s="13" t="str">
        <f t="shared" ca="1" si="4"/>
        <v>CS_08_08_REC130 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CS_08_08_REC130 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t="s">
        <v>211</v>
      </c>
      <c r="K16" s="68" t="s">
        <v>212</v>
      </c>
      <c r="O16" s="2" t="str">
        <f>'Definición técnica de imagenes'!A25</f>
        <v>F7</v>
      </c>
    </row>
    <row r="17" spans="1:15" s="11" customFormat="1" ht="39.6" x14ac:dyDescent="0.25">
      <c r="A17" s="12" t="str">
        <f t="shared" si="3"/>
        <v>IMG08</v>
      </c>
      <c r="B17" s="62" t="s">
        <v>213</v>
      </c>
      <c r="C17" s="20" t="str">
        <f t="shared" si="0"/>
        <v>Recurso F6B</v>
      </c>
      <c r="D17" s="63" t="s">
        <v>191</v>
      </c>
      <c r="E17" s="63" t="s">
        <v>155</v>
      </c>
      <c r="F17" s="13" t="str">
        <f t="shared" ca="1" si="4"/>
        <v>CS_08_08_REC130 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CS_08_08_REC130 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214</v>
      </c>
      <c r="K17" s="66" t="s">
        <v>215</v>
      </c>
      <c r="O17" s="2" t="str">
        <f>'Definición técnica de imagenes'!A27</f>
        <v>F7B</v>
      </c>
    </row>
    <row r="18" spans="1:15" s="11" customFormat="1" ht="52.8" x14ac:dyDescent="0.25">
      <c r="A18" s="12" t="str">
        <f t="shared" si="3"/>
        <v>IMG09</v>
      </c>
      <c r="B18" s="62" t="s">
        <v>216</v>
      </c>
      <c r="C18" s="20" t="str">
        <f t="shared" si="0"/>
        <v>Recurso F6B</v>
      </c>
      <c r="D18" s="63" t="s">
        <v>191</v>
      </c>
      <c r="E18" s="63" t="s">
        <v>155</v>
      </c>
      <c r="F18" s="13" t="str">
        <f t="shared" ca="1" si="4"/>
        <v>CS_08_08_REC130 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CS_08_08_REC130 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t="s">
        <v>217</v>
      </c>
      <c r="K18" s="66" t="s">
        <v>218</v>
      </c>
      <c r="O18" s="2" t="str">
        <f>'Definición técnica de imagenes'!A30</f>
        <v>F8</v>
      </c>
    </row>
    <row r="19" spans="1:15" s="11" customFormat="1" ht="66" x14ac:dyDescent="0.3">
      <c r="A19" s="12" t="str">
        <f t="shared" ref="A19:A50" si="6">IF(OR(B19&lt;&gt;"",J19&lt;&gt;""),CONCATENATE(LEFT(A18,3),IF(MID(A18,4,2)+1&lt;10,CONCATENATE("0",MID(A18,4,2)+1),MID(A18,4,2)+1)),"")</f>
        <v>IMG10</v>
      </c>
      <c r="B19" s="62" t="s">
        <v>219</v>
      </c>
      <c r="C19" s="20" t="str">
        <f t="shared" si="0"/>
        <v>Recurso F6B</v>
      </c>
      <c r="D19" s="63" t="s">
        <v>195</v>
      </c>
      <c r="E19" s="63" t="s">
        <v>155</v>
      </c>
      <c r="F19" s="13" t="str">
        <f t="shared" ca="1" si="4"/>
        <v>CS_08_08_REC130 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CS_08_08_REC130 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220</v>
      </c>
      <c r="K19" s="68" t="s">
        <v>221</v>
      </c>
      <c r="O19" s="2" t="str">
        <f>'Definición técnica de imagenes'!A31</f>
        <v>F10</v>
      </c>
    </row>
    <row r="20" spans="1:15" s="11" customFormat="1" ht="26.4" x14ac:dyDescent="0.25">
      <c r="A20" s="12" t="str">
        <f t="shared" si="6"/>
        <v>IMG11</v>
      </c>
      <c r="B20" s="62" t="s">
        <v>222</v>
      </c>
      <c r="C20" s="20" t="str">
        <f t="shared" si="0"/>
        <v>Recurso F6B</v>
      </c>
      <c r="D20" s="63" t="s">
        <v>191</v>
      </c>
      <c r="E20" s="63" t="s">
        <v>155</v>
      </c>
      <c r="F20" s="13" t="str">
        <f t="shared" ca="1" si="4"/>
        <v>CS_08_08_REC130 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CS_08_08_REC130 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t="s">
        <v>223</v>
      </c>
      <c r="K20" s="66" t="s">
        <v>224</v>
      </c>
      <c r="O20" s="2" t="str">
        <f>'Definición técnica de imagenes'!A32</f>
        <v>F10B</v>
      </c>
    </row>
    <row r="21" spans="1:15" s="11" customFormat="1" ht="66" x14ac:dyDescent="0.25">
      <c r="A21" s="12" t="str">
        <f t="shared" si="6"/>
        <v>IMG12</v>
      </c>
      <c r="B21" s="62" t="s">
        <v>225</v>
      </c>
      <c r="C21" s="20" t="str">
        <f t="shared" si="0"/>
        <v>Recurso F6B</v>
      </c>
      <c r="D21" s="63" t="s">
        <v>195</v>
      </c>
      <c r="E21" s="63" t="s">
        <v>155</v>
      </c>
      <c r="F21" s="13" t="str">
        <f t="shared" ca="1" si="4"/>
        <v>CS_08_08_REC130 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CS_08_08_REC130 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t="s">
        <v>227</v>
      </c>
      <c r="K21" s="66" t="s">
        <v>228</v>
      </c>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e">
        <f t="shared" si="6"/>
        <v>#VALUE!</v>
      </c>
      <c r="B23" s="62" t="s">
        <v>226</v>
      </c>
      <c r="C23" s="20" t="str">
        <f t="shared" si="0"/>
        <v>Recurso F6B</v>
      </c>
      <c r="D23" s="63"/>
      <c r="E23" s="63"/>
      <c r="F23" s="13" t="e">
        <f t="shared" ca="1" si="4"/>
        <v>#VALUE!</v>
      </c>
      <c r="G23" s="13" t="e">
        <f ca="1">IF($F23&lt;&gt;"",IF($G$4="Recurso",VLOOKUP($E23,OFFSET('Definición técnica de imagenes'!$A$1,MATCH($G$5,'Definición técnica de imagenes'!$A$1:$A$104,0)-1,1,COUNTIF('Definición técnica de imagenes'!$A$3:$A$102,$G$5),5),5,FALSE),'Definición técnica de imagenes'!$F$16),"")</f>
        <v>#VALUE!</v>
      </c>
      <c r="H23" s="13" t="e">
        <f t="shared" ca="1" si="5"/>
        <v>#N/A</v>
      </c>
      <c r="I23" s="13" t="e">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#N/A</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6" x14ac:dyDescent="0.3"/>
  <cols>
    <col min="1" max="1" width="72.19921875" style="22" customWidth="1"/>
    <col min="2" max="2" width="11" style="22"/>
    <col min="3" max="3" width="13.796875" style="22" customWidth="1"/>
    <col min="4" max="4" width="11.296875" style="22" customWidth="1"/>
    <col min="5" max="7" width="11" style="22"/>
    <col min="8" max="11" width="11" style="22" hidden="1" customWidth="1"/>
    <col min="12" max="16384" width="11" style="22"/>
  </cols>
  <sheetData>
    <row r="1" spans="1:11" ht="16.2" thickBot="1" x14ac:dyDescent="0.35">
      <c r="A1" s="92" t="s">
        <v>38</v>
      </c>
      <c r="B1" s="93"/>
      <c r="C1" s="93"/>
      <c r="D1" s="93"/>
      <c r="E1" s="93"/>
      <c r="F1" s="94"/>
    </row>
    <row r="2" spans="1:11" x14ac:dyDescent="0.3">
      <c r="A2" s="30" t="s">
        <v>42</v>
      </c>
      <c r="B2" s="31"/>
      <c r="C2" s="95" t="s">
        <v>13</v>
      </c>
      <c r="D2" s="96"/>
      <c r="E2" s="97"/>
      <c r="F2" s="32"/>
    </row>
    <row r="3" spans="1:11" ht="62.4" x14ac:dyDescent="0.3">
      <c r="A3" s="33" t="s">
        <v>43</v>
      </c>
      <c r="B3" s="31"/>
      <c r="C3" s="101" t="s">
        <v>14</v>
      </c>
      <c r="D3" s="102"/>
      <c r="E3" s="103"/>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4" t="str">
        <f>CONCATENATE(H21,"_",I21,"_",J21,"_CO")</f>
        <v>LE_07_04_CO</v>
      </c>
      <c r="E5" s="105"/>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90" t="str">
        <f>CONCATENATE("SolicitudGrafica_",D5,".xls")</f>
        <v>SolicitudGrafica_LE_07_04_CO.xls</v>
      </c>
      <c r="E7" s="90"/>
      <c r="F7" s="91"/>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2" t="s">
        <v>41</v>
      </c>
      <c r="B13" s="93"/>
      <c r="C13" s="93"/>
      <c r="D13" s="93"/>
      <c r="E13" s="93"/>
      <c r="F13" s="94"/>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5" t="s">
        <v>49</v>
      </c>
      <c r="D15" s="96"/>
      <c r="E15" s="96"/>
      <c r="F15" s="97"/>
      <c r="J15" s="22">
        <v>12</v>
      </c>
      <c r="K15" s="22">
        <v>12</v>
      </c>
    </row>
    <row r="16" spans="1:11" ht="67.05"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98" t="str">
        <f>CONCATENATE(H21,"_",I21,"_",J21,"_",K45)</f>
        <v>LE_07_04_REC10</v>
      </c>
      <c r="E17" s="99"/>
      <c r="F17" s="100"/>
      <c r="J17" s="22">
        <v>14</v>
      </c>
      <c r="K17" s="22">
        <v>14</v>
      </c>
    </row>
    <row r="18" spans="1:11" ht="78.599999999999994" thickBot="1" x14ac:dyDescent="0.35">
      <c r="A18" s="33" t="s">
        <v>48</v>
      </c>
      <c r="B18" s="31"/>
      <c r="C18" s="59" t="s">
        <v>120</v>
      </c>
      <c r="D18" s="90" t="str">
        <f>CONCATENATE("SolicitudGrafica_",D17,".xls")</f>
        <v>SolicitudGrafica_LE_07_04_REC10.xls</v>
      </c>
      <c r="E18" s="90"/>
      <c r="F18" s="91"/>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480060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1013460</xdr:colOff>
                    <xdr:row>15</xdr:row>
                    <xdr:rowOff>480060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480060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480060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15240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796875" defaultRowHeight="15.6" x14ac:dyDescent="0.3"/>
  <cols>
    <col min="1" max="1" width="21" style="22" customWidth="1"/>
    <col min="2" max="2" width="24.19921875" style="22" customWidth="1"/>
    <col min="3" max="3" width="16.8984375" style="22" customWidth="1"/>
    <col min="4" max="4" width="12.69921875" style="22" customWidth="1"/>
    <col min="5" max="5" width="6.796875" style="22" customWidth="1"/>
    <col min="6" max="6" width="12.796875" style="22" customWidth="1"/>
    <col min="7" max="7" width="12.69921875" style="22" customWidth="1"/>
    <col min="8" max="8" width="24.5" style="22" customWidth="1"/>
    <col min="9" max="9" width="27.19921875" style="22" customWidth="1"/>
    <col min="10" max="10" width="44.5" style="22" customWidth="1"/>
    <col min="11" max="16384" width="10.796875" style="22"/>
  </cols>
  <sheetData>
    <row r="1" spans="1:10" x14ac:dyDescent="0.3">
      <c r="A1" s="107" t="s">
        <v>56</v>
      </c>
      <c r="B1" s="107" t="s">
        <v>149</v>
      </c>
      <c r="C1" s="107" t="s">
        <v>63</v>
      </c>
      <c r="D1" s="107" t="s">
        <v>64</v>
      </c>
      <c r="E1" s="107" t="s">
        <v>5</v>
      </c>
      <c r="F1" s="107" t="s">
        <v>65</v>
      </c>
      <c r="G1" s="107" t="s">
        <v>66</v>
      </c>
      <c r="H1" s="106" t="s">
        <v>68</v>
      </c>
      <c r="I1" s="106"/>
    </row>
    <row r="2" spans="1:10" x14ac:dyDescent="0.3">
      <c r="A2" s="107"/>
      <c r="B2" s="107"/>
      <c r="C2" s="107"/>
      <c r="D2" s="107"/>
      <c r="E2" s="107"/>
      <c r="F2" s="107"/>
      <c r="G2" s="107"/>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3"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6" customFormat="1" ht="14.7" customHeight="1" x14ac:dyDescent="0.3">
      <c r="A15" s="74" t="s">
        <v>96</v>
      </c>
      <c r="B15" s="74"/>
      <c r="C15" s="74" t="s">
        <v>97</v>
      </c>
      <c r="D15" s="75" t="s">
        <v>98</v>
      </c>
      <c r="E15" s="74" t="s">
        <v>93</v>
      </c>
      <c r="F15" s="74" t="s">
        <v>117</v>
      </c>
      <c r="G15" s="74"/>
      <c r="H15" s="75" t="s">
        <v>122</v>
      </c>
      <c r="I15" s="74"/>
      <c r="J15" s="76"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72"/>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72"/>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Nathalia Castañeda Aponte</cp:lastModifiedBy>
  <dcterms:created xsi:type="dcterms:W3CDTF">2014-07-01T23:43:25Z</dcterms:created>
  <dcterms:modified xsi:type="dcterms:W3CDTF">2016-02-08T03:28:11Z</dcterms:modified>
</cp:coreProperties>
</file>