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E:\PLANETA\PLANETA\Grado 8\Guion 08_03\"/>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040" windowHeight="8796"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H21" i="1"/>
  <c r="H20" i="1"/>
  <c r="H19" i="1"/>
  <c r="H18" i="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F20" i="1" s="1"/>
  <c r="G20" i="1" s="1"/>
  <c r="A21" i="1" l="1"/>
  <c r="F21" i="1" s="1"/>
  <c r="G21" i="1" s="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<sst xmlns="http://schemas.openxmlformats.org/spreadsheetml/2006/main" count="424" uniqueCount="222">
  <si>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</si>
  <si>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</si>
  <si>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</si>
  <si>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</si>
  <si>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</si>
  <si>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</si>
  <si>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</si>
  <si>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</si>
  <si>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</si>
  <si>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</si>
  <si>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</si>
  <si>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</si>
  <si>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</si>
  <si>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</si>
  <si>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</si>
  <si>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</si>
  <si>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</si>
  <si>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</si>
  <si>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</si>
  <si>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</si>
  <si>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</si>
  <si>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</si>
  <si>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</si>
  <si>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</si>
  <si>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</si>
  <si>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</si>
  <si>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</si>
  <si>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</si>
  <si>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</si>
  <si>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</si>
  <si>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</si>
  <si>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</si>
  <si>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</si>
  <si>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</si>
  <si>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</si>
  <si>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</si>
  <si>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</si>
  <si>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</si>
  <si>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</si>
  <si>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</si>
  <si>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</si>
  <si>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</si>
  <si>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</si>
  <si>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</si>
  <si>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</si>
  <si>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</si>
  <si>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</si>
  <si>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</si>
  <si>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</si>
  <si>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</si>
  <si>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</si>
  <si>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</si>
  <si>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</si>
  <si>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</si>
  <si>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</si>
  <si>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</si>
  <si>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</si>
  <si>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</si>
  <si>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</si>
  <si>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</si>
  <si>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</si>
  <si>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</si>
  <si>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</si>
  <si>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</si>
  <si>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</si>
  <si>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</si>
  <si>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</si>
  <si>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</si>
  <si>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</si>
  <si>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</si>
  <si>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</si>
  <si>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</si>
  <si>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</si>
  <si>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</si>
  <si>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</si>
  <si>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</si>
  <si>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</si>
  <si>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</si>
  <si>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</si>
  <si>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</si>
  <si>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</si>
  <si>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</si>
  <si>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</si>
  <si>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</si>
  <si>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</si>
  <si>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</si>
  <si>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</si>
  <si>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</si>
  <si>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</si>
  <si>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</si>
  <si>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</si>
  <si>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</si>
  <si>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</si>
  <si>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</si>
  <si>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</si>
  <si>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</si>
  <si>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</si>
  <si>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</si>
  <si>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</si>
  <si>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</si>
  <si>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</si>
  <si>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</si>
  <si>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</si>
  <si>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</si>
  <si>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</si>
  <si>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</si>
  <si>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</si>
  <si>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</si>
  <si>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</si>
  <si>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</si>
  <si>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</si>
  <si>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</si>
  <si>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</si>
  <si>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</si>
  <si>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</si>
  <si>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</si>
  <si>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</si>
  <si>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</si>
  <si>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</si>
  <si>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</si>
  <si>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</si>
  <si>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</si>
  <si>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</si>
  <si>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</si>
  <si>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</si>
  <si>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</si>
  <si>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</si>
  <si>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</si>
  <si>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</si>
  <si>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</si>
  <si>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</si>
  <si>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</si>
  <si>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</si>
  <si>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</si>
  <si>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</si>
  <si>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</si>
  <si>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</si>
  <si>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</si>
  <si>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</si>
  <si>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</si>
  <si>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</si>
  <si>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</si>
  <si>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</si>
  <si>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</si>
  <si>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</si>
  <si>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</si>
  <si>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</si>
  <si>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</si>
  <si>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</si>
  <si>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</si>
  <si>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</si>
  <si>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</si>
  <si>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</si>
  <si>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</si>
  <si>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</si>
  <si>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</si>
  <si>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</si>
  <si>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</si>
  <si>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</si>
  <si>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</si>
  <si>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</si>
  <si>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</si>
  <si>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</si>
  <si>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</si>
  <si>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</si>
  <si>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</si>
  <si>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</si>
  <si>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</si>
  <si>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</si>
  <si>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</si>
  <si>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</si>
  <si>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</si>
  <si>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</si>
  <si>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</si>
  <si>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</si>
  <si>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</si>
  <si>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</si>
  <si>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</si>
  <si>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</si>
  <si>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</si>
  <si>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</si>
  <si>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</si>
  <si>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</si>
  <si>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</si>
  <si>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</si>
  <si>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</si>
  <si>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</si>
  <si>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CS_08_03_REC_10</t>
  </si>
  <si>
    <t>El nuevo Reino de Granada al comenzar el siglo XIX</t>
  </si>
  <si>
    <t>Nathalia Castañeda</t>
  </si>
  <si>
    <t>Shutterstock 150320321</t>
  </si>
  <si>
    <t>Fotografía</t>
  </si>
  <si>
    <t>Fotografía del Castillo de San Felipe de Barajas para slide 2.</t>
  </si>
  <si>
    <t>Favor dejar margen blanco a la derecha para el texto.</t>
  </si>
  <si>
    <t>https://www.flickr.com/photos/historiasenconstruccion/1119890167</t>
  </si>
  <si>
    <t>Ilustración</t>
  </si>
  <si>
    <t>Ilustración de revuelta comunera para slide 3.</t>
  </si>
  <si>
    <t>Ilustrar imagen de revuelta, con trazos muy sencillos, similar a la de https://www.flickr.com/photos/historiasenconstruccion/1119890167. Dejar margen blanco a la derecha para el texto.</t>
  </si>
  <si>
    <t>http://vertigototal.com/wp-content/uploads/2015/10/Mapa_Ruta_Comunera.jpg</t>
  </si>
  <si>
    <t>Ilustración de mapa de ruta comunera para slide 4.</t>
  </si>
  <si>
    <t>Ilustrar mapa de la ruta comunera, con base en http://vertigototal.com/wp-content/uploads/2015/10/Mapa_Ruta_Comunera.jpg. Resaltar en colores diferentes de fondo cada uno de los departamentos y solo dejar sus nombres (Santander, Boyacá y Cundinamarca). Dejar solo las poblaciones resaltadas con doble círculo y mantener su tamaño (es decir, solo las de la ruta de los comuneros y eliminar las que solo aparecen con un punto). Dejar solo la línea punteada y eliminar las otras rutas (es decir, solo dejar la del recorrido por los caminos históricos). Cambiar nombre “Garativito” por “Garavito”. Eliminar las convenciones. Dejar margen blanco a la derecha para el texto.</t>
  </si>
  <si>
    <t>http://www.bibliotecanacional.gov.co/content/la-rebeli%C3%B3n-de-los-comuneros</t>
  </si>
  <si>
    <t>Ilustración de Manuela Beltrán arrancando el edicto para slide 5.</t>
  </si>
  <si>
    <t>Ilustrar a Manuela Beltrán rompiendo el edicto. Hacerlo con base en http://www.bibliotecanacional.gov.co/content/la-rebeli%C3%B3n-de-los-comuneros. Dejar margen blanco a la izquierda para el texto.</t>
  </si>
  <si>
    <t>http://www.bibliotecanacional.gov.co/content/la-rebeli%C3%B3n-de-los-comuneros-sujetos-sociales-y-formas-de-acci%C3%B3n-en-la-rebeli%C3%B3n-comunera</t>
  </si>
  <si>
    <t>Ilustración de Caballero y Góngora para slides 6 y 14.</t>
  </si>
  <si>
    <t>Favor dejar margen blanco a la izquierda para el texto.</t>
  </si>
  <si>
    <t>Shutterstock 282479642</t>
  </si>
  <si>
    <t>Fotografía de monedas antiguas para slide 7.</t>
  </si>
  <si>
    <t>Shutterstock 103300820</t>
  </si>
  <si>
    <t>Ilustración de flota de Barlovento para slide 8.</t>
  </si>
  <si>
    <t>Shutterstock 261536972</t>
  </si>
  <si>
    <t>Fotografía de campo de tabaco para slide 9.</t>
  </si>
  <si>
    <t>http://www.bibliotecanacional.gov.co/sites/default/files/u8165/imagenes/Exposiciones_virtuales/comuneros/ind__genasdeburitica.JPG</t>
  </si>
  <si>
    <t>Ilustración de indígenas de Buriticá para slide 10.</t>
  </si>
  <si>
    <t>http://www.bibliotecanacional.gov.co/sites/default/files/u8165/imagenes/Exposiciones_virtuales/comuneros/rm_216_P__gina_119.jpg</t>
  </si>
  <si>
    <t>Ilustración de caballero para slide 11.</t>
  </si>
  <si>
    <t>http://www.bibliotecanacional.gov.co/sites/default/files/u8165/imagenes/Exposiciones_virtuales/comuneros/participaci__ndelossectoressociales.JPG</t>
  </si>
  <si>
    <t>Ilustración de diversas clases sociales para slide 12.</t>
  </si>
  <si>
    <t>http://www.bibliotecanacional.gov.co/recursos_user/digitalizados/rm_380_46-56.pdf</t>
  </si>
  <si>
    <t>Si es posible, la página 49 de este documento http://www.bibliotecanacional.gov.co/recursos_user/digitalizados/rm_380_46-56.pdf, poniendo en un recuadro rojo el párrafo que inicia con “V. Notorios…” hasta “mas visibles.”. Si no es posible, imagen de José Antonio Galán. Dejar margen a la izquierda.
Si no, imagen de Galán. http://www.bibliotecanacional.gov.co/sites/default/files/u8165/imagenes/Exposiciones_virtuales/comuneros/galan.jpg. Dejar margen a la izquierda para el texto.</t>
  </si>
  <si>
    <t>Fotografía de Edicto de indulto general, fragmento sobre castigo a José Antonio Galán para slide 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</si>
</sst>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rgb="FF000000"/>
      <name val="Times New Roman"/>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xf numFmtId="0" fontId="4" fillId="0" borderId="0" xfId="51"/>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hutterstock.com/pic-261536972/stock-photo-tobacco-farmers-collect-tobacco-leaves.html?src=lyelt03q5VBnFUCB4iIiIQ-1-35" TargetMode="External"/><Relationship Id="rId13" Type="http://schemas.openxmlformats.org/officeDocument/2006/relationships/printerSettings" Target="../printerSettings/printerSettings1.bin"/><Relationship Id="rId3" Type="http://schemas.openxmlformats.org/officeDocument/2006/relationships/hyperlink" Target="http://vertigototal.com/wp-content/uploads/2015/10/Mapa_Ruta_Comunera.jpg" TargetMode="External"/><Relationship Id="rId7" Type="http://schemas.openxmlformats.org/officeDocument/2006/relationships/hyperlink" Target="http://www.shutterstock.com/pic-103300820/stock-photo-ancient-ships-three-tall-ships-in-full-sail-cross-a-large-ocean-with-glistening-calm-seas.html?src=tHGlfp14UK9yMwKNQI__MA-2-9" TargetMode="External"/><Relationship Id="rId12" Type="http://schemas.openxmlformats.org/officeDocument/2006/relationships/hyperlink" Target="http://www.bibliotecanacional.gov.co/recursos_user/digitalizados/rm_380_46-56.pdf" TargetMode="External"/><Relationship Id="rId2" Type="http://schemas.openxmlformats.org/officeDocument/2006/relationships/hyperlink" Target="https://www.flickr.com/photos/historiasenconstruccion/1119890167" TargetMode="External"/><Relationship Id="rId1" Type="http://schemas.openxmlformats.org/officeDocument/2006/relationships/hyperlink" Target="http://www.shutterstock.com/pic-150320321/stock-photo-the-castillo-san-felipe-de-barajas-is-a-fortress-in-the-city-of-cartagena-colombia.html?src=oRTRQi-WOK_8vuXME54ZCg-1-4" TargetMode="External"/><Relationship Id="rId6" Type="http://schemas.openxmlformats.org/officeDocument/2006/relationships/hyperlink" Target="http://www.shutterstock.com/pic-282479642/stock-photo-gold-coins-in-a-canvas-bag-on-white-background.html?src=ghEHWlM0dkSRajwcSul47A-4-15" TargetMode="External"/><Relationship Id="rId11" Type="http://schemas.openxmlformats.org/officeDocument/2006/relationships/hyperlink" Target="http://www.bibliotecanacional.gov.co/sites/default/files/u8165/imagenes/Exposiciones_virtuales/comuneros/participaci__ndelossectoressociales.JPG" TargetMode="External"/><Relationship Id="rId5" Type="http://schemas.openxmlformats.org/officeDocument/2006/relationships/hyperlink" Target="http://www.bibliotecanacional.gov.co/content/la-rebeli%C3%B3n-de-los-comuneros-sujetos-sociales-y-formas-de-acci%C3%B3n-en-la-rebeli%C3%B3n-comunera" TargetMode="External"/><Relationship Id="rId10" Type="http://schemas.openxmlformats.org/officeDocument/2006/relationships/hyperlink" Target="http://www.bibliotecanacional.gov.co/sites/default/files/u8165/imagenes/Exposiciones_virtuales/comuneros/rm_216_P__gina_119.jpg" TargetMode="External"/><Relationship Id="rId4" Type="http://schemas.openxmlformats.org/officeDocument/2006/relationships/hyperlink" Target="http://www.bibliotecanacional.gov.co/content/la-rebeli%C3%B3n-de-los-comuneros" TargetMode="External"/><Relationship Id="rId9" Type="http://schemas.openxmlformats.org/officeDocument/2006/relationships/hyperlink" Target="http://www.bibliotecanacional.gov.co/sites/default/files/u8165/imagenes/Exposiciones_virtuales/comuneros/ind__genasdeburitica.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75" zoomScaleNormal="75" zoomScalePageLayoutView="140" workbookViewId="0">
      <pane ySplit="9" topLeftCell="A10" activePane="bottomLeft" state="frozen"/>
      <selection pane="bottomLeft" activeCell="J14" sqref="J14"/>
    </sheetView>
  </sheetViews>
  <sheetFormatPr baseColWidth="10" defaultColWidth="10.8984375" defaultRowHeight="13.2" x14ac:dyDescent="0.25"/>
  <cols>
    <col min="1" max="1" width="7" style="2" customWidth="1"/>
    <col min="2" max="2" width="44.296875" style="2" customWidth="1"/>
    <col min="3" max="3" width="21.19921875" style="2" customWidth="1"/>
    <col min="4" max="4" width="15.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4" width="10.8984375" style="2" hidden="1" customWidth="1"/>
    <col min="15" max="15" width="26.5976562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Diaporama F1</v>
      </c>
    </row>
    <row r="2" spans="1:16" ht="15.6" x14ac:dyDescent="0.3">
      <c r="A2" s="1"/>
      <c r="B2" s="3" t="s">
        <v>121</v>
      </c>
      <c r="C2" s="84" t="s">
        <v>23</v>
      </c>
      <c r="D2" s="85"/>
      <c r="F2" s="77" t="s">
        <v>0</v>
      </c>
      <c r="G2" s="78"/>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6" x14ac:dyDescent="0.3">
      <c r="A3" s="1"/>
      <c r="B3" s="4" t="s">
        <v>8</v>
      </c>
      <c r="C3" s="86">
        <v>8</v>
      </c>
      <c r="D3" s="87"/>
      <c r="F3" s="79">
        <v>42309</v>
      </c>
      <c r="G3" s="80"/>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6" x14ac:dyDescent="0.3">
      <c r="A4" s="1"/>
      <c r="B4" s="4" t="s">
        <v>54</v>
      </c>
      <c r="C4" s="86" t="s">
        <v>188</v>
      </c>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8" t="s">
        <v>189</v>
      </c>
      <c r="D5" s="89"/>
      <c r="E5" s="5"/>
      <c r="F5" s="37" t="str">
        <f>IF(G4="Recurso","Motor del recurso","")</f>
        <v>Motor del recurso</v>
      </c>
      <c r="G5" s="61" t="s">
        <v>184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108"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Diaporama F1</v>
      </c>
      <c r="F9" s="57" t="s">
        <v>61</v>
      </c>
      <c r="G9" s="57" t="s">
        <v>59</v>
      </c>
      <c r="H9" s="57" t="s">
        <v>60</v>
      </c>
      <c r="I9" s="57" t="s">
        <v>114</v>
      </c>
      <c r="J9" s="18" t="s">
        <v>6</v>
      </c>
      <c r="K9" s="19" t="s">
        <v>7</v>
      </c>
      <c r="O9" s="2" t="str">
        <f>'Definición técnica de imagenes'!A11</f>
        <v>M10B</v>
      </c>
    </row>
    <row r="10" spans="1:16" s="11" customFormat="1" ht="27" x14ac:dyDescent="0.3">
      <c r="A10" s="12" t="str">
        <f>IF(OR(B10&lt;&gt;"",J10&lt;&gt;""),"IMG01","")</f>
        <v>IMG01</v>
      </c>
      <c r="B10" s="109" t="s">
        <v>190</v>
      </c>
      <c r="C10" s="20" t="str">
        <f t="shared" ref="C10:C41" si="0">IF(OR(B10&lt;&gt;"",J10&lt;&gt;""),IF($G$4="Recurso",CONCATENATE($G$4," ",$G$5),$G$4),"")</f>
        <v>Recurso Diaporama F1</v>
      </c>
      <c r="D10" s="63" t="s">
        <v>191</v>
      </c>
      <c r="E10" s="63" t="s">
        <v>155</v>
      </c>
      <c r="F10" s="13" t="str">
        <f t="shared" ref="F10" ca="1" si="1">IF(OR(B10&lt;&gt;"",J10&lt;&gt;""),CONCATENATE($C$7,"_",$A10,IF($G$4="Cuaderno de Estudio","_small",CONCATENATE(IF(I10="","","n"),IF(LEFT($G$5,1)="F",".jpg",".png")))),"")</f>
        <v>CS_08_03_REC_10_IMG01.png</v>
      </c>
      <c r="G10" s="13" t="str">
        <f ca="1">IF($F10&lt;&gt;"",IF($G$4="Recurso",VLOOKUP($E10,OFFSET('Definición técnica de imagenes'!$A$1,MATCH($G$5,'Definición técnica de imagenes'!$A$1:$A$104,0)-1,1,COUNTIF('Definición técnica de imagenes'!$A$3:$A$102,$G$5),5),5,FALSE),'Definición técnica de imagenes'!$F$16),"")</f>
        <v>950 x 608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t="s">
        <v>193</v>
      </c>
      <c r="O10" s="2" t="str">
        <f>'Definición técnica de imagenes'!A12</f>
        <v>M12D</v>
      </c>
    </row>
    <row r="11" spans="1:16" s="11" customFormat="1" ht="79.8" x14ac:dyDescent="0.3">
      <c r="A11" s="12" t="str">
        <f t="shared" ref="A11:A18" si="3">IF(OR(B11&lt;&gt;"",J11&lt;&gt;""),CONCATENATE(LEFT(A10,3),IF(MID(A10,4,2)+1&lt;10,CONCATENATE("0",MID(A10,4,2)+1))),"")</f>
        <v>IMG02</v>
      </c>
      <c r="B11" s="109" t="s">
        <v>194</v>
      </c>
      <c r="C11" s="20" t="str">
        <f t="shared" si="0"/>
        <v>Recurso Diaporama F1</v>
      </c>
      <c r="D11" s="63" t="s">
        <v>195</v>
      </c>
      <c r="E11" s="63" t="s">
        <v>155</v>
      </c>
      <c r="F11" s="13" t="str">
        <f t="shared" ref="F11:F74" ca="1" si="4">IF(OR(B11&lt;&gt;"",J11&lt;&gt;""),CONCATENATE($C$7,"_",$A11,IF($G$4="Cuaderno de Estudio","_small",CONCATENATE(IF(I11="","","n"),IF(LEFT($G$5,1)="F",".jpg",".png")))),"")</f>
        <v>CS_08_03_REC_10_IMG02.png</v>
      </c>
      <c r="G11" s="13" t="str">
        <f ca="1">IF($F11&lt;&gt;"",IF($G$4="Recurso",VLOOKUP($E11,OFFSET('Definición técnica de imagenes'!$A$1,MATCH($G$5,'Definición técnica de imagenes'!$A$1:$A$104,0)-1,1,COUNTIF('Definición técnica de imagenes'!$A$3:$A$102,$G$5),5),5,FALSE),'Definición técnica de imagenes'!$F$16),"")</f>
        <v>950 x 608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196</v>
      </c>
      <c r="K11" s="65" t="s">
        <v>197</v>
      </c>
      <c r="O11" s="2" t="str">
        <f>'Definición técnica de imagenes'!A13</f>
        <v>M101</v>
      </c>
    </row>
    <row r="12" spans="1:16" s="11" customFormat="1" ht="304.2" x14ac:dyDescent="0.3">
      <c r="A12" s="12" t="str">
        <f t="shared" si="3"/>
        <v>IMG03</v>
      </c>
      <c r="B12" s="109" t="s">
        <v>198</v>
      </c>
      <c r="C12" s="20" t="str">
        <f t="shared" si="0"/>
        <v>Recurso Diaporama F1</v>
      </c>
      <c r="D12" s="63" t="s">
        <v>195</v>
      </c>
      <c r="E12" s="63" t="s">
        <v>155</v>
      </c>
      <c r="F12" s="13" t="str">
        <f t="shared" ca="1" si="4"/>
        <v>CS_08_03_REC_10_IMG03.png</v>
      </c>
      <c r="G12" s="13" t="str">
        <f ca="1">IF($F12&lt;&gt;"",IF($G$4="Recurso",VLOOKUP($E12,OFFSET('Definición técnica de imagenes'!$A$1,MATCH($G$5,'Definición técnica de imagenes'!$A$1:$A$104,0)-1,1,COUNTIF('Definición técnica de imagenes'!$A$3:$A$102,$G$5),5),5,FALSE),'Definición técnica de imagenes'!$F$16),"")</f>
        <v>950 x 608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199</v>
      </c>
      <c r="K12" s="64" t="s">
        <v>200</v>
      </c>
      <c r="O12" s="2" t="str">
        <f>'Definición técnica de imagenes'!A18</f>
        <v>Diaporama F1</v>
      </c>
    </row>
    <row r="13" spans="1:16" s="11" customFormat="1" ht="106.2" x14ac:dyDescent="0.3">
      <c r="A13" s="12" t="str">
        <f t="shared" si="3"/>
        <v>IMG04</v>
      </c>
      <c r="B13" s="109" t="s">
        <v>201</v>
      </c>
      <c r="C13" s="20" t="str">
        <f t="shared" si="0"/>
        <v>Recurso Diaporama F1</v>
      </c>
      <c r="D13" s="63" t="s">
        <v>195</v>
      </c>
      <c r="E13" s="63" t="s">
        <v>155</v>
      </c>
      <c r="F13" s="13" t="str">
        <f t="shared" ca="1" si="4"/>
        <v>CS_08_03_REC_10_IMG04.png</v>
      </c>
      <c r="G13" s="13" t="str">
        <f ca="1">IF($F13&lt;&gt;"",IF($G$4="Recurso",VLOOKUP($E13,OFFSET('Definición técnica de imagenes'!$A$1,MATCH($G$5,'Definición técnica de imagenes'!$A$1:$A$104,0)-1,1,COUNTIF('Definición técnica de imagenes'!$A$3:$A$102,$G$5),5),5,FALSE),'Definición técnica de imagenes'!$F$16),"")</f>
        <v>950 x 608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202</v>
      </c>
      <c r="K13" s="64" t="s">
        <v>203</v>
      </c>
      <c r="O13" s="2" t="str">
        <f>'Definición técnica de imagenes'!A19</f>
        <v>F4</v>
      </c>
    </row>
    <row r="14" spans="1:16" s="11" customFormat="1" ht="27" x14ac:dyDescent="0.3">
      <c r="A14" s="12" t="str">
        <f t="shared" si="3"/>
        <v>IMG05</v>
      </c>
      <c r="B14" s="109" t="s">
        <v>204</v>
      </c>
      <c r="C14" s="20" t="str">
        <f t="shared" si="0"/>
        <v>Recurso Diaporama F1</v>
      </c>
      <c r="D14" s="63" t="s">
        <v>195</v>
      </c>
      <c r="E14" s="63" t="s">
        <v>155</v>
      </c>
      <c r="F14" s="13" t="str">
        <f t="shared" ca="1" si="4"/>
        <v>CS_08_03_REC_10_IMG05.png</v>
      </c>
      <c r="G14" s="13" t="str">
        <f ca="1">IF($F14&lt;&gt;"",IF($G$4="Recurso",VLOOKUP($E14,OFFSET('Definición técnica de imagenes'!$A$1,MATCH($G$5,'Definición técnica de imagenes'!$A$1:$A$104,0)-1,1,COUNTIF('Definición técnica de imagenes'!$A$3:$A$102,$G$5),5),5,FALSE),'Definición técnica de imagenes'!$F$16),"")</f>
        <v>950 x 608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205</v>
      </c>
      <c r="K14" s="64" t="s">
        <v>206</v>
      </c>
      <c r="O14" s="2" t="str">
        <f>'Definición técnica de imagenes'!A22</f>
        <v>F6</v>
      </c>
    </row>
    <row r="15" spans="1:16" s="11" customFormat="1" ht="27" x14ac:dyDescent="0.3">
      <c r="A15" s="12" t="str">
        <f t="shared" si="3"/>
        <v>IMG06</v>
      </c>
      <c r="B15" s="109" t="s">
        <v>207</v>
      </c>
      <c r="C15" s="20" t="str">
        <f t="shared" si="0"/>
        <v>Recurso Diaporama F1</v>
      </c>
      <c r="D15" s="63" t="s">
        <v>191</v>
      </c>
      <c r="E15" s="63" t="s">
        <v>155</v>
      </c>
      <c r="F15" s="13" t="str">
        <f t="shared" ca="1" si="4"/>
        <v>CS_08_03_REC_10_IMG06.png</v>
      </c>
      <c r="G15" s="13" t="str">
        <f ca="1">IF($F15&lt;&gt;"",IF($G$4="Recurso",VLOOKUP($E15,OFFSET('Definición técnica de imagenes'!$A$1,MATCH($G$5,'Definición técnica de imagenes'!$A$1:$A$104,0)-1,1,COUNTIF('Definición técnica de imagenes'!$A$3:$A$102,$G$5),5),5,FALSE),'Definición técnica de imagenes'!$F$16),"")</f>
        <v>950 x 608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208</v>
      </c>
      <c r="K15" s="66" t="s">
        <v>193</v>
      </c>
      <c r="O15" s="2" t="str">
        <f>'Definición técnica de imagenes'!A24</f>
        <v>F6B</v>
      </c>
    </row>
    <row r="16" spans="1:16" s="11" customFormat="1" ht="26.4" x14ac:dyDescent="0.3">
      <c r="A16" s="12" t="str">
        <f t="shared" si="3"/>
        <v>IMG07</v>
      </c>
      <c r="B16" s="109" t="s">
        <v>209</v>
      </c>
      <c r="C16" s="20" t="str">
        <f t="shared" si="0"/>
        <v>Recurso Diaporama F1</v>
      </c>
      <c r="D16" s="63" t="s">
        <v>195</v>
      </c>
      <c r="E16" s="63" t="s">
        <v>155</v>
      </c>
      <c r="F16" s="13" t="str">
        <f t="shared" ca="1" si="4"/>
        <v>CS_08_03_REC_10_IMG07.png</v>
      </c>
      <c r="G16" s="13" t="str">
        <f ca="1">IF($F16&lt;&gt;"",IF($G$4="Recurso",VLOOKUP($E16,OFFSET('Definición técnica de imagenes'!$A$1,MATCH($G$5,'Definición técnica de imagenes'!$A$1:$A$104,0)-1,1,COUNTIF('Definición técnica de imagenes'!$A$3:$A$102,$G$5),5),5,FALSE),'Definición técnica de imagenes'!$F$16),"")</f>
        <v>950 x 608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210</v>
      </c>
      <c r="K16" s="68" t="s">
        <v>193</v>
      </c>
      <c r="O16" s="2" t="str">
        <f>'Definición técnica de imagenes'!A25</f>
        <v>F7</v>
      </c>
    </row>
    <row r="17" spans="1:15" s="11" customFormat="1" ht="27" x14ac:dyDescent="0.3">
      <c r="A17" s="12" t="str">
        <f t="shared" si="3"/>
        <v>IMG08</v>
      </c>
      <c r="B17" s="109" t="s">
        <v>211</v>
      </c>
      <c r="C17" s="20" t="str">
        <f t="shared" si="0"/>
        <v>Recurso Diaporama F1</v>
      </c>
      <c r="D17" s="63" t="s">
        <v>191</v>
      </c>
      <c r="E17" s="63" t="s">
        <v>155</v>
      </c>
      <c r="F17" s="13" t="str">
        <f t="shared" ca="1" si="4"/>
        <v>CS_08_03_REC_10_IMG08.png</v>
      </c>
      <c r="G17" s="13" t="str">
        <f ca="1">IF($F17&lt;&gt;"",IF($G$4="Recurso",VLOOKUP($E17,OFFSET('Definición técnica de imagenes'!$A$1,MATCH($G$5,'Definición técnica de imagenes'!$A$1:$A$104,0)-1,1,COUNTIF('Definición técnica de imagenes'!$A$3:$A$102,$G$5),5),5,FALSE),'Definición técnica de imagenes'!$F$16),"")</f>
        <v>950 x 608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t="s">
        <v>212</v>
      </c>
      <c r="K17" s="66" t="s">
        <v>193</v>
      </c>
      <c r="O17" s="2" t="str">
        <f>'Definición técnica de imagenes'!A27</f>
        <v>F7B</v>
      </c>
    </row>
    <row r="18" spans="1:15" s="11" customFormat="1" ht="27" x14ac:dyDescent="0.3">
      <c r="A18" s="12" t="str">
        <f t="shared" si="3"/>
        <v>IMG09</v>
      </c>
      <c r="B18" s="109" t="s">
        <v>213</v>
      </c>
      <c r="C18" s="20" t="str">
        <f t="shared" si="0"/>
        <v>Recurso Diaporama F1</v>
      </c>
      <c r="D18" s="63" t="s">
        <v>195</v>
      </c>
      <c r="E18" s="63" t="s">
        <v>155</v>
      </c>
      <c r="F18" s="13" t="str">
        <f t="shared" ca="1" si="4"/>
        <v>CS_08_03_REC_10_IMG09.png</v>
      </c>
      <c r="G18" s="13" t="str">
        <f ca="1">IF($F18&lt;&gt;"",IF($G$4="Recurso",VLOOKUP($E18,OFFSET('Definición técnica de imagenes'!$A$1,MATCH($G$5,'Definición técnica de imagenes'!$A$1:$A$104,0)-1,1,COUNTIF('Definición técnica de imagenes'!$A$3:$A$102,$G$5),5),5,FALSE),'Definición técnica de imagenes'!$F$16),"")</f>
        <v>950 x 608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t="s">
        <v>214</v>
      </c>
      <c r="K18" s="66" t="s">
        <v>193</v>
      </c>
      <c r="O18" s="2" t="str">
        <f>'Definición técnica de imagenes'!A30</f>
        <v>F8</v>
      </c>
    </row>
    <row r="19" spans="1:15" s="11" customFormat="1" ht="26.4" x14ac:dyDescent="0.3">
      <c r="A19" s="12" t="str">
        <f t="shared" ref="A19:A50" si="6">IF(OR(B19&lt;&gt;"",J19&lt;&gt;""),CONCATENATE(LEFT(A18,3),IF(MID(A18,4,2)+1&lt;10,CONCATENATE("0",MID(A18,4,2)+1),MID(A18,4,2)+1)),"")</f>
        <v>IMG10</v>
      </c>
      <c r="B19" s="109" t="s">
        <v>215</v>
      </c>
      <c r="C19" s="20" t="str">
        <f t="shared" si="0"/>
        <v>Recurso Diaporama F1</v>
      </c>
      <c r="D19" s="63" t="s">
        <v>195</v>
      </c>
      <c r="E19" s="63" t="s">
        <v>155</v>
      </c>
      <c r="F19" s="13" t="str">
        <f t="shared" ca="1" si="4"/>
        <v>CS_08_03_REC_10_IMG10.png</v>
      </c>
      <c r="G19" s="13" t="str">
        <f ca="1">IF($F19&lt;&gt;"",IF($G$4="Recurso",VLOOKUP($E19,OFFSET('Definición técnica de imagenes'!$A$1,MATCH($G$5,'Definición técnica de imagenes'!$A$1:$A$104,0)-1,1,COUNTIF('Definición técnica de imagenes'!$A$3:$A$102,$G$5),5),5,FALSE),'Definición técnica de imagenes'!$F$16),"")</f>
        <v>950 x 608 px</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t="s">
        <v>216</v>
      </c>
      <c r="K19" s="68" t="s">
        <v>193</v>
      </c>
      <c r="O19" s="2" t="str">
        <f>'Definición técnica de imagenes'!A31</f>
        <v>F10</v>
      </c>
    </row>
    <row r="20" spans="1:15" s="11" customFormat="1" ht="27" x14ac:dyDescent="0.3">
      <c r="A20" s="12" t="str">
        <f t="shared" si="6"/>
        <v>IMG11</v>
      </c>
      <c r="B20" s="109" t="s">
        <v>217</v>
      </c>
      <c r="C20" s="20" t="str">
        <f t="shared" si="0"/>
        <v>Recurso Diaporama F1</v>
      </c>
      <c r="D20" s="63" t="s">
        <v>195</v>
      </c>
      <c r="E20" s="63" t="s">
        <v>155</v>
      </c>
      <c r="F20" s="13" t="str">
        <f t="shared" ca="1" si="4"/>
        <v>CS_08_03_REC_10_IMG11.png</v>
      </c>
      <c r="G20" s="13" t="str">
        <f ca="1">IF($F20&lt;&gt;"",IF($G$4="Recurso",VLOOKUP($E20,OFFSET('Definición técnica de imagenes'!$A$1,MATCH($G$5,'Definición técnica de imagenes'!$A$1:$A$104,0)-1,1,COUNTIF('Definición técnica de imagenes'!$A$3:$A$102,$G$5),5),5,FALSE),'Definición técnica de imagenes'!$F$16),"")</f>
        <v>950 x 608 px</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t="s">
        <v>218</v>
      </c>
      <c r="K20" s="66" t="s">
        <v>193</v>
      </c>
      <c r="O20" s="2" t="str">
        <f>'Definición técnica de imagenes'!A32</f>
        <v>F10B</v>
      </c>
    </row>
    <row r="21" spans="1:15" s="11" customFormat="1" ht="211.8" x14ac:dyDescent="0.3">
      <c r="A21" s="12" t="str">
        <f t="shared" si="6"/>
        <v>IMG12</v>
      </c>
      <c r="B21" s="109" t="s">
        <v>219</v>
      </c>
      <c r="C21" s="20" t="str">
        <f t="shared" si="0"/>
        <v>Recurso Diaporama F1</v>
      </c>
      <c r="D21" s="63" t="s">
        <v>191</v>
      </c>
      <c r="E21" s="63" t="s">
        <v>155</v>
      </c>
      <c r="F21" s="13" t="str">
        <f t="shared" ca="1" si="4"/>
        <v>CS_08_03_REC_10_IMG12.png</v>
      </c>
      <c r="G21" s="13" t="str">
        <f ca="1">IF($F21&lt;&gt;"",IF($G$4="Recurso",VLOOKUP($E21,OFFSET('Definición técnica de imagenes'!$A$1,MATCH($G$5,'Definición técnica de imagenes'!$A$1:$A$104,0)-1,1,COUNTIF('Definición técnica de imagenes'!$A$3:$A$102,$G$5),5),5,FALSE),'Definición técnica de imagenes'!$F$16),"")</f>
        <v>950 x 608 px</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t="s">
        <v>221</v>
      </c>
      <c r="K21" s="66" t="s">
        <v>220</v>
      </c>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0" r:id="rId1" display="http://www.shutterstock.com/pic-150320321/stock-photo-the-castillo-san-felipe-de-barajas-is-a-fortress-in-the-city-of-cartagena-colombia.html?src=oRTRQi-WOK_8vuXME54ZCg-1-4"/>
    <hyperlink ref="B11" r:id="rId2"/>
    <hyperlink ref="B12" r:id="rId3"/>
    <hyperlink ref="B13" r:id="rId4"/>
    <hyperlink ref="B14" r:id="rId5"/>
    <hyperlink ref="B15" r:id="rId6" display="http://www.shutterstock.com/pic-282479642/stock-photo-gold-coins-in-a-canvas-bag-on-white-background.html?src=ghEHWlM0dkSRajwcSul47A-4-15"/>
    <hyperlink ref="B16" r:id="rId7" display="http://www.shutterstock.com/pic-103300820/stock-photo-ancient-ships-three-tall-ships-in-full-sail-cross-a-large-ocean-with-glistening-calm-seas.html?src=tHGlfp14UK9yMwKNQI__MA-2-9"/>
    <hyperlink ref="B17" r:id="rId8" display="http://www.shutterstock.com/pic-261536972/stock-photo-tobacco-farmers-collect-tobacco-leaves.html?src=lyelt03q5VBnFUCB4iIiIQ-1-35"/>
    <hyperlink ref="B18" r:id="rId9"/>
    <hyperlink ref="B19" r:id="rId10"/>
    <hyperlink ref="B20" r:id="rId11"/>
    <hyperlink ref="B21" r:id="rId12"/>
  </hyperlinks>
  <pageMargins left="0.75" right="0.75" top="1" bottom="1" header="0.5" footer="0.5"/>
  <pageSetup orientation="portrait" horizontalDpi="4294967292" verticalDpi="4294967292"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2" t="s">
        <v>38</v>
      </c>
      <c r="B1" s="93"/>
      <c r="C1" s="93"/>
      <c r="D1" s="93"/>
      <c r="E1" s="93"/>
      <c r="F1" s="94"/>
    </row>
    <row r="2" spans="1:11" x14ac:dyDescent="0.3">
      <c r="A2" s="30" t="s">
        <v>42</v>
      </c>
      <c r="B2" s="31"/>
      <c r="C2" s="95" t="s">
        <v>13</v>
      </c>
      <c r="D2" s="96"/>
      <c r="E2" s="97"/>
      <c r="F2" s="32"/>
    </row>
    <row r="3" spans="1:11" ht="62.4" x14ac:dyDescent="0.3">
      <c r="A3" s="33" t="s">
        <v>43</v>
      </c>
      <c r="B3" s="31"/>
      <c r="C3" s="101" t="s">
        <v>14</v>
      </c>
      <c r="D3" s="102"/>
      <c r="E3" s="103"/>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4" t="str">
        <f>CONCATENATE(H21,"_",I21,"_",J21,"_CO")</f>
        <v>LE_07_04_CO</v>
      </c>
      <c r="E5" s="105"/>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0" t="str">
        <f>CONCATENATE("SolicitudGrafica_",D5,".xls")</f>
        <v>SolicitudGrafica_LE_07_04_CO.xls</v>
      </c>
      <c r="E7" s="90"/>
      <c r="F7" s="91"/>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2" t="s">
        <v>41</v>
      </c>
      <c r="B13" s="93"/>
      <c r="C13" s="93"/>
      <c r="D13" s="93"/>
      <c r="E13" s="93"/>
      <c r="F13" s="94"/>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5" t="s">
        <v>49</v>
      </c>
      <c r="D15" s="96"/>
      <c r="E15" s="96"/>
      <c r="F15" s="97"/>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8" t="str">
        <f>CONCATENATE(H21,"_",I21,"_",J21,"_",K45)</f>
        <v>LE_07_04_REC10</v>
      </c>
      <c r="E17" s="99"/>
      <c r="F17" s="100"/>
      <c r="J17" s="22">
        <v>14</v>
      </c>
      <c r="K17" s="22">
        <v>14</v>
      </c>
    </row>
    <row r="18" spans="1:11" ht="78.599999999999994" thickBot="1" x14ac:dyDescent="0.35">
      <c r="A18" s="33" t="s">
        <v>48</v>
      </c>
      <c r="B18" s="31"/>
      <c r="C18" s="59" t="s">
        <v>120</v>
      </c>
      <c r="D18" s="90" t="str">
        <f>CONCATENATE("SolicitudGrafica_",D17,".xls")</f>
        <v>SolicitudGrafica_LE_07_04_REC10.xls</v>
      </c>
      <c r="E18" s="90"/>
      <c r="F18" s="91"/>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7" t="s">
        <v>56</v>
      </c>
      <c r="B1" s="107" t="s">
        <v>149</v>
      </c>
      <c r="C1" s="107" t="s">
        <v>63</v>
      </c>
      <c r="D1" s="107" t="s">
        <v>64</v>
      </c>
      <c r="E1" s="107" t="s">
        <v>5</v>
      </c>
      <c r="F1" s="107" t="s">
        <v>65</v>
      </c>
      <c r="G1" s="107" t="s">
        <v>66</v>
      </c>
      <c r="H1" s="106" t="s">
        <v>68</v>
      </c>
      <c r="I1" s="106"/>
    </row>
    <row r="2" spans="1:10" x14ac:dyDescent="0.3">
      <c r="A2" s="107"/>
      <c r="B2" s="107"/>
      <c r="C2" s="107"/>
      <c r="D2" s="107"/>
      <c r="E2" s="107"/>
      <c r="F2" s="107"/>
      <c r="G2" s="107"/>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6" customFormat="1" ht="14.7" customHeight="1" x14ac:dyDescent="0.3">
      <c r="A15" s="74" t="s">
        <v>96</v>
      </c>
      <c r="B15" s="74"/>
      <c r="C15" s="74" t="s">
        <v>97</v>
      </c>
      <c r="D15" s="75" t="s">
        <v>98</v>
      </c>
      <c r="E15" s="74" t="s">
        <v>93</v>
      </c>
      <c r="F15" s="74" t="s">
        <v>117</v>
      </c>
      <c r="G15" s="74"/>
      <c r="H15" s="75" t="s">
        <v>122</v>
      </c>
      <c r="I15" s="74"/>
      <c r="J15" s="76"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 Castañeda Aponte</cp:lastModifiedBy>
  <dcterms:created xsi:type="dcterms:W3CDTF">2014-07-01T23:43:25Z</dcterms:created>
  <dcterms:modified xsi:type="dcterms:W3CDTF">2015-11-16T16:45:23Z</dcterms:modified>
</cp:coreProperties>
</file>