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A10" i="1"/>
  <c r="D18" i="2"/>
  <c r="D7" i="2"/>
  <c r="A11" i="1"/>
  <c r="I11" i="1"/>
  <c r="F11" i="1"/>
  <c r="G11" i="1"/>
  <c r="H11" i="1"/>
  <c r="I12" i="1"/>
  <c r="F12" i="1"/>
  <c r="G12" i="1"/>
  <c r="H12" i="1"/>
  <c r="A13" i="1"/>
  <c r="I13" i="1"/>
  <c r="F13" i="1"/>
  <c r="G13" i="1"/>
  <c r="H13" i="1"/>
  <c r="A14" i="1"/>
  <c r="I14" i="1"/>
  <c r="F14" i="1"/>
  <c r="G14" i="1"/>
  <c r="H14" i="1"/>
  <c r="A15" i="1"/>
  <c r="I15" i="1"/>
  <c r="F15" i="1"/>
  <c r="G15" i="1"/>
  <c r="H15" i="1"/>
  <c r="A16" i="1"/>
  <c r="I16" i="1"/>
  <c r="F16" i="1"/>
  <c r="G16" i="1"/>
  <c r="H16" i="1"/>
  <c r="A17" i="1"/>
  <c r="I17" i="1"/>
  <c r="F17" i="1"/>
  <c r="G17" i="1"/>
  <c r="H17" i="1"/>
  <c r="A18" i="1"/>
  <c r="I18" i="1"/>
  <c r="F18" i="1"/>
  <c r="G18" i="1"/>
  <c r="H18" i="1"/>
  <c r="I19" i="1"/>
  <c r="F19" i="1"/>
  <c r="G19" i="1"/>
  <c r="H19" i="1"/>
  <c r="I20" i="1"/>
  <c r="F20" i="1"/>
  <c r="G20" i="1"/>
  <c r="H20" i="1"/>
  <c r="I21" i="1"/>
  <c r="F21" i="1"/>
  <c r="G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22" i="1"/>
  <c r="A23" i="1"/>
  <c r="A24" i="1"/>
  <c r="A25" i="1"/>
  <c r="A26" i="1"/>
  <c r="A27" i="1"/>
  <c r="A28" i="1"/>
  <c r="A29" i="1"/>
  <c r="A30"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<sst xmlns="http://schemas.openxmlformats.org/spreadsheetml/2006/main" count="257" uniqueCount="170">
  <si>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</si>
  <si>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</si>
  <si>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</si>
  <si>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</si>
  <si>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</si>
  <si>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</si>
  <si>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</si>
  <si>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</si>
  <si>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</si>
  <si>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</si>
  <si>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</si>
  <si>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</si>
  <si>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</si>
  <si>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</si>
  <si>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</si>
  <si>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</si>
  <si>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</si>
  <si>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</si>
  <si>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</si>
  <si>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</si>
  <si>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</si>
  <si>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</si>
  <si>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</si>
  <si>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</si>
  <si>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</si>
  <si>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</si>
  <si>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</si>
  <si>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</si>
  <si>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</si>
  <si>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</si>
  <si>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</si>
  <si>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</si>
  <si>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</si>
  <si>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</si>
  <si>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</si>
  <si>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</si>
  <si>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</si>
  <si>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</si>
  <si>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</si>
  <si>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</si>
  <si>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</si>
  <si>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</si>
  <si>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</si>
  <si>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</si>
  <si>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</si>
  <si>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</si>
  <si>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</si>
  <si>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</si>
  <si>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</si>
  <si>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</si>
  <si>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</si>
  <si>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</si>
  <si>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</si>
  <si>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</si>
  <si>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</si>
  <si>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</si>
  <si>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</si>
  <si>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</si>
  <si>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</si>
  <si>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</si>
  <si>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</si>
  <si>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</si>
  <si>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</si>
  <si>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</si>
  <si>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</si>
  <si>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</si>
  <si>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</si>
  <si>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</si>
  <si>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</si>
  <si>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</si>
  <si>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</si>
  <si>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</si>
  <si>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</si>
  <si>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</si>
  <si>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</si>
  <si>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</si>
  <si>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</si>
  <si>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</si>
  <si>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</si>
  <si>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</si>
  <si>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</si>
  <si>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</si>
  <si>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</si>
  <si>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</si>
  <si>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</si>
  <si>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</si>
  <si>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</si>
  <si>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</si>
  <si>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</si>
  <si>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</si>
  <si>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</si>
  <si>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</si>
  <si>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</si>
  <si>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</si>
  <si>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</si>
  <si>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</si>
  <si>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</si>
  <si>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</si>
  <si>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</si>
  <si>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</si>
  <si>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</si>
  <si>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</si>
  <si>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</si>
  <si>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</si>
  <si>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</si>
  <si>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</si>
  <si>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</si>
  <si>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</si>
  <si>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</si>
  <si>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</si>
  <si>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</si>
  <si>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</si>
  <si>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</si>
  <si>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</si>
  <si>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</si>
  <si>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</si>
  <si>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</si>
  <si>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</si>
  <si>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</si>
  <si>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</si>
  <si>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</si>
  <si>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</si>
  <si>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</si>
  <si>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</si>
  <si>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</si>
  <si>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</si>
  <si>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</si>
  <si>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</si>
  <si>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</si>
  <si>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</si>
  <si>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</si>
  <si>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</si>
  <si>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</si>
  <si>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</si>
  <si>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</si>
  <si>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</si>
  <si>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</si>
  <si>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</si>
  <si>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</si>
  <si>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</si>
  <si>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</si>
  <si>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</si>
  <si>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</si>
  <si>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</si>
  <si>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</si>
  <si>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</si>
  <si>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 xml:space="preserve">Marcela Guevara </t>
  </si>
  <si>
    <t>Horizontal</t>
  </si>
  <si>
    <t>El medio ambiente</t>
  </si>
  <si>
    <t>Fotografía</t>
  </si>
  <si>
    <t>IMG3</t>
  </si>
  <si>
    <t>Bosque</t>
  </si>
  <si>
    <t>http://www.shutterstock.com/es/pic-223958134/stock-photo-vibrant-yellow-birch-tree-in-front-of-colorful-autumn-tundra-in-malaya-belaya-river-valley-in.html?src=4BBitVOvebYSN1baC8dLeA-1-13</t>
  </si>
  <si>
    <t>Colorido tundra otoño en Malaya Belaya valle del río en las montañas Hibiny por encima del Círculo Polar Ártico , Rusia</t>
  </si>
  <si>
    <t>http://www.shutterstock.com/es/pic-238155115/stock-photo-autumn-by-the-river-kitoy.html?src=IdFYvown7cXJMXQzg4L7uQ-1-0</t>
  </si>
  <si>
    <t>Otoño por el río Kitoy</t>
  </si>
  <si>
    <t>5° Primaria/ Ciencias Naturales /Los ecosistemas/Los ecosistemas terrestres/El bioma de la selva</t>
  </si>
  <si>
    <t>http://www.shutterstock.com/es/pic-53371834/stock-photo-this-is-the-view-from-the-top-terrace-at-ciudad-perdida-the-lost-city-in-colombia-pre-incan.html?src=d2s9SP1q0WYML1d5lIaB4g-1-78</t>
  </si>
  <si>
    <t xml:space="preserve">Vista desde la terraza superior en Ciudad Perdida , la ciudad perdida en Colombia . Pre -incaica </t>
  </si>
  <si>
    <t>http://www.shutterstock.com/es/pic-140128387/stock-photo-impala-herd-in-front-of-an-anthill.html?src=pp-photo-184213328-2&amp;ws=1</t>
  </si>
  <si>
    <t>Impala rebaño frente a un hormiguero</t>
  </si>
  <si>
    <t>http://www.shutterstock.com/es/pic-131151848/stock-photo-sahara-desert-douz-tunisia.html?src=uIWebhXvMZpYiwh9c835TA-1-4</t>
  </si>
  <si>
    <t>Desierto del Sahara - Douz , Túnez</t>
  </si>
  <si>
    <t>http://www.shutterstock.com/es/pic-117706336/stock-photo-summer-steppe.html?src=lexWQ8ynvTLDKcE9MA-lWg-1-0</t>
  </si>
  <si>
    <t xml:space="preserve">Pradera </t>
  </si>
  <si>
    <t>http://www.shutterstock.com/es/pic-191521901/stock-photo-bogota-feb-a-view-of-sunny-bogota-center-with-the-santamaria-bullring-and-the-andes.html?src=Zx6zKB1IVjBrNSziW-mV4A-1-0</t>
  </si>
  <si>
    <t>Una vista de la soleada centro de Bogotá con la plaza de toros de Santamaría y las montañas de los Andes en el fondo en 02 de febrero 2014</t>
  </si>
  <si>
    <t>http://www.shutterstock.com/es/pic-110972186/stock-photo-paramo-landscape-in-colombia-near-nevado-del-ruiz-dotted-with-espeletia-plants.html?src=BrDHdSPilLV-u0zynAb7rw-1-2</t>
  </si>
  <si>
    <t>Páramo paisaje en Colombia cerca del Nevado del Ruiz salpicada de plantas Espeletia</t>
  </si>
  <si>
    <t>CS_04_05_REC100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</si>
</sst>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alignment horizontal="center"/>
    </xf>
    <xf numFmtId="0" fontId="10" fillId="0" borderId="3" xfId="0" applyFont="1" applyBorder="1" applyAlignment="1">
      <alignment horizontal="left" vertical="center" wrapText="1"/>
    </xf>
    <xf numFmtId="0" fontId="9" fillId="0" borderId="5" xfId="0" applyFont="1" applyFill="1" applyBorder="1" applyAlignment="1">
      <alignment vertical="center" wrapText="1"/>
    </xf>
    <xf numFmtId="0" fontId="14" fillId="0" borderId="5" xfId="0" applyFont="1" applyBorder="1" applyAlignment="1">
      <alignment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8" activePane="bottomLeft" state="frozen"/>
      <selection pane="bottomLeft" activeCell="C20" sqref="C20"/>
    </sheetView>
  </sheetViews>
  <sheetFormatPr baseColWidth="10" defaultColWidth="10.875" defaultRowHeight="13.5" x14ac:dyDescent="0.25"/>
  <cols>
    <col min="1" max="1" width="7.875" style="2" customWidth="1"/>
    <col min="2" max="2" width="21"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5"/>
      <c r="K1" s="15"/>
    </row>
    <row r="2" spans="1:16" ht="15.75" x14ac:dyDescent="0.25">
      <c r="A2" s="1"/>
      <c r="B2" s="3" t="s">
        <v>0</v>
      </c>
      <c r="C2" s="85" t="s">
        <v>24</v>
      </c>
      <c r="D2" s="86"/>
      <c r="F2" s="78" t="s">
        <v>1</v>
      </c>
      <c r="G2" s="79"/>
      <c r="H2" s="54"/>
      <c r="I2" s="54"/>
      <c r="J2" s="15"/>
    </row>
    <row r="3" spans="1:16" ht="15.75" x14ac:dyDescent="0.25">
      <c r="A3" s="1"/>
      <c r="B3" s="4" t="s">
        <v>9</v>
      </c>
      <c r="C3" s="87">
        <v>4</v>
      </c>
      <c r="D3" s="88"/>
      <c r="F3" s="80">
        <v>42110</v>
      </c>
      <c r="G3" s="81"/>
      <c r="H3" s="54"/>
      <c r="I3" s="54"/>
      <c r="J3" s="15"/>
    </row>
    <row r="4" spans="1:16" ht="16.5" x14ac:dyDescent="0.3">
      <c r="A4" s="1"/>
      <c r="B4" s="4" t="s">
        <v>55</v>
      </c>
      <c r="C4" s="109" t="s">
        <v>148</v>
      </c>
      <c r="D4" s="88"/>
      <c r="E4" s="5"/>
      <c r="F4" s="53" t="s">
        <v>56</v>
      </c>
      <c r="G4" s="52" t="s">
        <v>57</v>
      </c>
      <c r="H4" s="54"/>
      <c r="I4" s="54"/>
      <c r="J4" s="15"/>
      <c r="K4" s="15"/>
    </row>
    <row r="5" spans="1:16" ht="16.5" thickBot="1" x14ac:dyDescent="0.3">
      <c r="A5" s="1"/>
      <c r="B5" s="6" t="s">
        <v>2</v>
      </c>
      <c r="C5" s="89" t="s">
        <v>146</v>
      </c>
      <c r="D5" s="90"/>
      <c r="E5" s="5"/>
      <c r="F5" s="51" t="str">
        <f>IF(G4="Recurso","Motor del recurso","")</f>
        <v>Motor del recurso</v>
      </c>
      <c r="G5" s="51" t="s">
        <v>58</v>
      </c>
      <c r="H5" s="54"/>
      <c r="I5" s="75"/>
      <c r="J5" s="15"/>
      <c r="K5" s="15"/>
    </row>
    <row r="6" spans="1:16" ht="16.5" thickBot="1" x14ac:dyDescent="0.3">
      <c r="A6" s="1"/>
      <c r="B6" s="1"/>
      <c r="C6" s="1"/>
      <c r="D6" s="1"/>
      <c r="E6" s="7"/>
      <c r="F6" s="1"/>
      <c r="G6" s="1"/>
      <c r="H6" s="54"/>
      <c r="I6" s="54"/>
      <c r="J6" s="15"/>
      <c r="K6" s="15"/>
    </row>
    <row r="7" spans="1:16" ht="15" customHeight="1" x14ac:dyDescent="0.25">
      <c r="A7" s="1"/>
      <c r="B7" s="38" t="s">
        <v>41</v>
      </c>
      <c r="C7" s="110" t="s">
        <v>169</v>
      </c>
      <c r="D7" s="37" t="s">
        <v>40</v>
      </c>
      <c r="F7" s="1"/>
      <c r="G7" s="1"/>
      <c r="H7" s="1"/>
      <c r="I7" s="1"/>
      <c r="J7" s="15"/>
      <c r="K7" s="15"/>
    </row>
    <row r="8" spans="1:16" s="8" customFormat="1" ht="16.5" thickBot="1" x14ac:dyDescent="0.3">
      <c r="A8" s="9"/>
      <c r="B8" s="9"/>
      <c r="C8" s="9"/>
      <c r="D8" s="10"/>
      <c r="E8" s="10"/>
      <c r="F8" s="82" t="s">
        <v>63</v>
      </c>
      <c r="G8" s="83"/>
      <c r="H8" s="83"/>
      <c r="I8" s="84"/>
      <c r="J8" s="17"/>
      <c r="K8" s="11"/>
      <c r="L8" s="2"/>
      <c r="M8" s="2"/>
      <c r="N8" s="2"/>
      <c r="O8" s="2"/>
      <c r="P8" s="2"/>
    </row>
    <row r="9" spans="1:16" ht="26.25" thickBot="1" x14ac:dyDescent="0.3">
      <c r="A9" s="34" t="s">
        <v>3</v>
      </c>
      <c r="B9" s="24" t="s">
        <v>10</v>
      </c>
      <c r="C9" s="23" t="s">
        <v>4</v>
      </c>
      <c r="D9" s="23" t="s">
        <v>5</v>
      </c>
      <c r="E9" s="23" t="s">
        <v>6</v>
      </c>
      <c r="F9" s="74" t="s">
        <v>62</v>
      </c>
      <c r="G9" s="74" t="s">
        <v>60</v>
      </c>
      <c r="H9" s="74" t="s">
        <v>61</v>
      </c>
      <c r="I9" s="74" t="s">
        <v>138</v>
      </c>
      <c r="J9" s="24" t="s">
        <v>7</v>
      </c>
      <c r="K9" s="25" t="s">
        <v>8</v>
      </c>
    </row>
    <row r="10" spans="1:16" s="11" customFormat="1" ht="157.5" x14ac:dyDescent="0.25">
      <c r="A10" s="12" t="str">
        <f>IF(OR(B10&lt;&gt;"",J10&lt;&gt;""),"IMG01","")</f>
        <v>IMG01</v>
      </c>
      <c r="B10" s="77" t="s">
        <v>152</v>
      </c>
      <c r="C10" s="26" t="str">
        <f>IF(OR(B10&lt;&gt;Ayuda!A5,J10&lt;&gt;""),IF($G$4="Recurso",CONCATENATE($G$4," ",$G$5),$G$4),"")</f>
        <v>Recurso M5A</v>
      </c>
      <c r="D10" s="111" t="s">
        <v>149</v>
      </c>
      <c r="E10" s="13" t="s">
        <v>147</v>
      </c>
      <c r="F10" s="13"/>
      <c r="G10" s="13" t="str">
        <f>IF(F10&lt;&gt;"",IF($G$4="Recurso",IF(LEFT($G$5,1)="M",VLOOKUP($G$5,'Definición técnica de imagenes'!$A$3:$G$17,5,FALSE),IF($G$5="F1",'Definición técnica de imagenes'!$E$15,'Definición técnica de imagenes'!$F$13)),'Definición técnica de imagenes'!$E$16),"")</f>
        <v/>
      </c>
      <c r="H10" s="13" t="str">
        <f>IF(I10&lt;&gt;"",IF(OR(B10&lt;&gt;"",J10&lt;&gt;""),CONCATENATE($C$7,"_",$A10,IF($G$4="Cuaderno de Estudio","_zoom",CONCATENATE("a",IF(LEFT($G$5,1)="F",".jpg",".png")))),""),"")</f>
        <v>CS_04_05_REC100_IMG01a.png</v>
      </c>
      <c r="I10" s="13" t="str">
        <f>IF(OR(B10&lt;&gt;"",J10&lt;&gt;""),IF($G$4="Recurso",IF(LEFT($G$5,1)="M",VLOOKUP($G$5,'Definición técnica de imagenes'!$A$3:$G$17,6,FALSE),IF($G$5="F1","","")),'Definición técnica de imagenes'!$F$16),"")</f>
        <v>500 x 500 px</v>
      </c>
      <c r="J10" s="111" t="s">
        <v>153</v>
      </c>
      <c r="K10" s="18"/>
    </row>
    <row r="11" spans="1:16" s="11" customFormat="1" ht="13.9" customHeight="1" x14ac:dyDescent="0.25">
      <c r="A11" s="12" t="str">
        <f>IF(OR(B11&lt;&gt;"",J11&lt;&gt;""),CONCATENATE(LEFT(A10,3),IF(MID(A10,4,2)+1&lt;10,CONCATENATE("0",MID(A10,4,2)+1))),"")</f>
        <v>IMG02</v>
      </c>
      <c r="B11" s="27" t="s">
        <v>154</v>
      </c>
      <c r="C11" s="26" t="str">
        <f t="shared" ref="C11:C22" si="0">IF(OR(B11&lt;&gt;"",J11&lt;&gt;""),IF($G$4="Recurso",CONCATENATE($G$4," ",$G$5),$G$4),"")</f>
        <v>Recurso M5A</v>
      </c>
      <c r="D11" s="13" t="s">
        <v>149</v>
      </c>
      <c r="E11" s="111" t="s">
        <v>147</v>
      </c>
      <c r="F11" s="13" t="str">
        <f t="shared" ref="F11:F74" si="1">IF(OR(B11&lt;&gt;"",J11&lt;&gt;""),CONCATENATE($C$7,"_",$A11,IF($G$4="Cuaderno de Estudio","_small",CONCATENATE(IF(I11="","","n"),IF(LEFT($G$5,1)="F",".jpg",".png")))),"")</f>
        <v>CS_04_05_REC100_IMG02n.png</v>
      </c>
      <c r="G11" s="13" t="str">
        <f>IF(F11&lt;&gt;"",IF($G$4="Recurso",IF(LEFT($G$5,1)="M",VLOOKUP($G$5,'Definición técnica de imagenes'!$A$3:$G$17,5,FALSE),IF($G$5="F1",'Definición técnica de imagenes'!$E$15,'Definición técnica de imagenes'!$F$13)),'Definición técnica de imagenes'!$E$16),"")</f>
        <v>286 x 286 px</v>
      </c>
      <c r="H11" s="13" t="str">
        <f t="shared" ref="H11:H74" si="2">IF(I11&lt;&gt;"",IF(OR(B11&lt;&gt;"",J11&lt;&gt;""),CONCATENATE($C$7,"_",$A11,IF($G$4="Cuaderno de Estudio","_zoom",CONCATENATE("a",IF(LEFT($G$5,1)="F",".jpg",".png")))),""),"")</f>
        <v>CS_04_05_REC100_IMG02a.png</v>
      </c>
      <c r="I11" s="13" t="str">
        <f>IF(OR(B11&lt;&gt;"",J11&lt;&gt;""),IF($G$4="Recurso",IF(LEFT($G$5,1)="M",VLOOKUP($G$5,'Definición técnica de imagenes'!$A$3:$G$17,6,FALSE),IF($G$5="F1","","")),'Definición técnica de imagenes'!$F$16),"")</f>
        <v>500 x 500 px</v>
      </c>
      <c r="J11" s="18" t="s">
        <v>155</v>
      </c>
      <c r="K11" s="14"/>
    </row>
    <row r="12" spans="1:16" s="11" customFormat="1" ht="67.5" x14ac:dyDescent="0.25">
      <c r="A12" s="113" t="s">
        <v>150</v>
      </c>
      <c r="B12" s="28" t="s">
        <v>156</v>
      </c>
      <c r="C12" s="26" t="str">
        <f t="shared" si="0"/>
        <v>Recurso M5A</v>
      </c>
      <c r="D12" s="111" t="s">
        <v>149</v>
      </c>
      <c r="E12" s="111" t="s">
        <v>147</v>
      </c>
      <c r="F12" s="13" t="str">
        <f t="shared" si="1"/>
        <v>CS_04_05_REC100_IMG3n.png</v>
      </c>
      <c r="G12" s="13" t="str">
        <f>IF(F12&lt;&gt;"",IF($G$4="Recurso",IF(LEFT($G$5,1)="M",VLOOKUP($G$5,'Definición técnica de imagenes'!$A$3:$G$17,5,FALSE),IF($G$5="F1",'Definición técnica de imagenes'!$E$15,'Definición técnica de imagenes'!$F$13)),'Definición técnica de imagenes'!$E$16),"")</f>
        <v>286 x 286 px</v>
      </c>
      <c r="H12" s="13" t="str">
        <f t="shared" si="2"/>
        <v>CS_04_05_REC100_IMG3a.png</v>
      </c>
      <c r="I12" s="13" t="str">
        <f>IF(OR(B12&lt;&gt;"",J12&lt;&gt;""),IF($G$4="Recurso",IF(LEFT($G$5,1)="M",VLOOKUP($G$5,'Definición técnica de imagenes'!$A$3:$G$17,6,FALSE),IF($G$5="F1","","")),'Definición técnica de imagenes'!$F$16),"")</f>
        <v>500 x 500 px</v>
      </c>
      <c r="J12" s="112" t="s">
        <v>151</v>
      </c>
      <c r="K12" s="18"/>
    </row>
    <row r="13" spans="1:16" s="11" customFormat="1" ht="121.5" x14ac:dyDescent="0.25">
      <c r="A13" s="12" t="str">
        <f t="shared" ref="A12:A30" si="3">IF(OR(B13&lt;&gt;"",J13&lt;&gt;""),CONCATENATE(LEFT(A12,3),IF(MID(A12,4,2)+1&lt;10,CONCATENATE("0",MID(A12,4,2)+1))),"")</f>
        <v>IMG04</v>
      </c>
      <c r="B13" s="27" t="s">
        <v>157</v>
      </c>
      <c r="C13" s="26" t="str">
        <f t="shared" si="0"/>
        <v>Recurso M5A</v>
      </c>
      <c r="D13" s="111" t="s">
        <v>149</v>
      </c>
      <c r="E13" s="111" t="s">
        <v>147</v>
      </c>
      <c r="F13" s="13" t="str">
        <f t="shared" si="1"/>
        <v>CS_04_05_REC100_IMG04n.png</v>
      </c>
      <c r="G13" s="13" t="str">
        <f>IF(F13&lt;&gt;"",IF($G$4="Recurso",IF(LEFT($G$5,1)="M",VLOOKUP($G$5,'Definición técnica de imagenes'!$A$3:$G$17,5,FALSE),IF($G$5="F1",'Definición técnica de imagenes'!$E$15,'Definición técnica de imagenes'!$F$13)),'Definición técnica de imagenes'!$E$16),"")</f>
        <v>286 x 286 px</v>
      </c>
      <c r="H13" s="13" t="str">
        <f t="shared" si="2"/>
        <v>CS_04_05_REC100_IMG04a.png</v>
      </c>
      <c r="I13" s="13" t="str">
        <f>IF(OR(B13&lt;&gt;"",J13&lt;&gt;""),IF($G$4="Recurso",IF(LEFT($G$5,1)="M",VLOOKUP($G$5,'Definición técnica de imagenes'!$A$3:$G$17,6,FALSE),IF($G$5="F1","","")),'Definición técnica de imagenes'!$F$16),"")</f>
        <v>500 x 500 px</v>
      </c>
      <c r="J13" s="112" t="s">
        <v>158</v>
      </c>
      <c r="K13" s="18"/>
    </row>
    <row r="14" spans="1:16" s="11" customFormat="1" ht="81" x14ac:dyDescent="0.25">
      <c r="A14" s="12" t="str">
        <f t="shared" si="3"/>
        <v>IMG05</v>
      </c>
      <c r="B14" s="27" t="s">
        <v>159</v>
      </c>
      <c r="C14" s="26" t="str">
        <f t="shared" si="0"/>
        <v>Recurso M5A</v>
      </c>
      <c r="D14" s="111" t="s">
        <v>149</v>
      </c>
      <c r="E14" s="111" t="s">
        <v>147</v>
      </c>
      <c r="F14" s="13" t="str">
        <f t="shared" si="1"/>
        <v>CS_04_05_REC100_IMG05n.png</v>
      </c>
      <c r="G14" s="13" t="str">
        <f>IF(F14&lt;&gt;"",IF($G$4="Recurso",IF(LEFT($G$5,1)="M",VLOOKUP($G$5,'Definición técnica de imagenes'!$A$3:$G$17,5,FALSE),IF($G$5="F1",'Definición técnica de imagenes'!$E$15,'Definición técnica de imagenes'!$F$13)),'Definición técnica de imagenes'!$E$16),"")</f>
        <v>286 x 286 px</v>
      </c>
      <c r="H14" s="13" t="str">
        <f t="shared" si="2"/>
        <v>CS_04_05_REC100_IMG05a.png</v>
      </c>
      <c r="I14" s="13" t="str">
        <f>IF(OR(B14&lt;&gt;"",J14&lt;&gt;""),IF($G$4="Recurso",IF(LEFT($G$5,1)="M",VLOOKUP($G$5,'Definición técnica de imagenes'!$A$3:$G$17,6,FALSE),IF($G$5="F1","","")),'Definición técnica de imagenes'!$F$16),"")</f>
        <v>500 x 500 px</v>
      </c>
      <c r="J14" s="112" t="s">
        <v>160</v>
      </c>
      <c r="K14" s="18"/>
    </row>
    <row r="15" spans="1:16" s="11" customFormat="1" ht="81" x14ac:dyDescent="0.25">
      <c r="A15" s="12" t="str">
        <f t="shared" si="3"/>
        <v>IMG06</v>
      </c>
      <c r="B15" s="27" t="s">
        <v>161</v>
      </c>
      <c r="C15" s="26" t="str">
        <f t="shared" si="0"/>
        <v>Recurso M5A</v>
      </c>
      <c r="D15" s="111" t="s">
        <v>149</v>
      </c>
      <c r="E15" s="111" t="s">
        <v>147</v>
      </c>
      <c r="F15" s="13" t="str">
        <f t="shared" si="1"/>
        <v>CS_04_05_REC100_IMG06n.png</v>
      </c>
      <c r="G15" s="13" t="str">
        <f>IF(F15&lt;&gt;"",IF($G$4="Recurso",IF(LEFT($G$5,1)="M",VLOOKUP($G$5,'Definición técnica de imagenes'!$A$3:$G$17,5,FALSE),IF($G$5="F1",'Definición técnica de imagenes'!$E$15,'Definición técnica de imagenes'!$F$13)),'Definición técnica de imagenes'!$E$16),"")</f>
        <v>286 x 286 px</v>
      </c>
      <c r="H15" s="13" t="str">
        <f t="shared" si="2"/>
        <v>CS_04_05_REC100_IMG06a.png</v>
      </c>
      <c r="I15" s="13" t="str">
        <f>IF(OR(B15&lt;&gt;"",J15&lt;&gt;""),IF($G$4="Recurso",IF(LEFT($G$5,1)="M",VLOOKUP($G$5,'Definición técnica de imagenes'!$A$3:$G$17,6,FALSE),IF($G$5="F1","","")),'Definición técnica de imagenes'!$F$16),"")</f>
        <v>500 x 500 px</v>
      </c>
      <c r="J15" s="20" t="s">
        <v>162</v>
      </c>
      <c r="K15" s="20"/>
    </row>
    <row r="16" spans="1:16" s="11" customFormat="1" ht="81.75" x14ac:dyDescent="0.3">
      <c r="A16" s="12" t="str">
        <f t="shared" si="3"/>
        <v>IMG07</v>
      </c>
      <c r="B16" s="27" t="s">
        <v>163</v>
      </c>
      <c r="C16" s="26" t="str">
        <f t="shared" si="0"/>
        <v>Recurso M5A</v>
      </c>
      <c r="D16" s="111" t="s">
        <v>149</v>
      </c>
      <c r="E16" s="111" t="s">
        <v>147</v>
      </c>
      <c r="F16" s="13" t="str">
        <f t="shared" si="1"/>
        <v>CS_04_05_REC100_IMG07n.png</v>
      </c>
      <c r="G16" s="13" t="str">
        <f>IF(F16&lt;&gt;"",IF($G$4="Recurso",IF(LEFT($G$5,1)="M",VLOOKUP($G$5,'Definición técnica de imagenes'!$A$3:$G$17,5,FALSE),IF($G$5="F1",'Definición técnica de imagenes'!$E$15,'Definición técnica de imagenes'!$F$13)),'Definición técnica de imagenes'!$E$16),"")</f>
        <v>286 x 286 px</v>
      </c>
      <c r="H16" s="13" t="str">
        <f t="shared" si="2"/>
        <v>CS_04_05_REC100_IMG07a.png</v>
      </c>
      <c r="I16" s="13" t="str">
        <f>IF(OR(B16&lt;&gt;"",J16&lt;&gt;""),IF($G$4="Recurso",IF(LEFT($G$5,1)="M",VLOOKUP($G$5,'Definición técnica de imagenes'!$A$3:$G$17,6,FALSE),IF($G$5="F1","","")),'Definición técnica de imagenes'!$F$16),"")</f>
        <v>500 x 500 px</v>
      </c>
      <c r="J16" s="114" t="s">
        <v>164</v>
      </c>
      <c r="K16" s="35"/>
    </row>
    <row r="17" spans="1:11" s="11" customFormat="1" ht="121.5" x14ac:dyDescent="0.25">
      <c r="A17" s="12" t="str">
        <f t="shared" si="3"/>
        <v>IMG08</v>
      </c>
      <c r="B17" s="27" t="s">
        <v>165</v>
      </c>
      <c r="C17" s="26" t="str">
        <f t="shared" si="0"/>
        <v>Recurso M5A</v>
      </c>
      <c r="D17" s="111" t="s">
        <v>149</v>
      </c>
      <c r="E17" s="111" t="s">
        <v>147</v>
      </c>
      <c r="F17" s="13" t="str">
        <f t="shared" si="1"/>
        <v>CS_04_05_REC100_IMG08n.png</v>
      </c>
      <c r="G17" s="13" t="str">
        <f>IF(F17&lt;&gt;"",IF($G$4="Recurso",IF(LEFT($G$5,1)="M",VLOOKUP($G$5,'Definición técnica de imagenes'!$A$3:$G$17,5,FALSE),IF($G$5="F1",'Definición técnica de imagenes'!$E$15,'Definición técnica de imagenes'!$F$13)),'Definición técnica de imagenes'!$E$16),"")</f>
        <v>286 x 286 px</v>
      </c>
      <c r="H17" s="13" t="str">
        <f t="shared" si="2"/>
        <v>CS_04_05_REC100_IMG08a.png</v>
      </c>
      <c r="I17" s="13" t="str">
        <f>IF(OR(B17&lt;&gt;"",J17&lt;&gt;""),IF($G$4="Recurso",IF(LEFT($G$5,1)="M",VLOOKUP($G$5,'Definición técnica de imagenes'!$A$3:$G$17,6,FALSE),IF($G$5="F1","","")),'Definición técnica de imagenes'!$F$16),"")</f>
        <v>500 x 500 px</v>
      </c>
      <c r="J17" s="20" t="s">
        <v>166</v>
      </c>
      <c r="K17" s="20"/>
    </row>
    <row r="18" spans="1:11" s="11" customFormat="1" ht="121.5" x14ac:dyDescent="0.25">
      <c r="A18" s="12" t="str">
        <f t="shared" si="3"/>
        <v>IMG09</v>
      </c>
      <c r="B18" s="27" t="s">
        <v>167</v>
      </c>
      <c r="C18" s="26" t="str">
        <f t="shared" si="0"/>
        <v>Recurso M5A</v>
      </c>
      <c r="D18" s="111" t="s">
        <v>149</v>
      </c>
      <c r="E18" s="111" t="s">
        <v>147</v>
      </c>
      <c r="F18" s="13" t="str">
        <f t="shared" si="1"/>
        <v>CS_04_05_REC100_IMG09n.png</v>
      </c>
      <c r="G18" s="13" t="str">
        <f>IF(F18&lt;&gt;"",IF($G$4="Recurso",IF(LEFT($G$5,1)="M",VLOOKUP($G$5,'Definición técnica de imagenes'!$A$3:$G$17,5,FALSE),IF($G$5="F1",'Definición técnica de imagenes'!$E$15,'Definición técnica de imagenes'!$F$13)),'Definición técnica de imagenes'!$E$16),"")</f>
        <v>286 x 286 px</v>
      </c>
      <c r="H18" s="13" t="str">
        <f t="shared" si="2"/>
        <v>CS_04_05_REC100_IMG09a.png</v>
      </c>
      <c r="I18" s="13" t="str">
        <f>IF(OR(B18&lt;&gt;"",J18&lt;&gt;""),IF($G$4="Recurso",IF(LEFT($G$5,1)="M",VLOOKUP($G$5,'Definición técnica de imagenes'!$A$3:$G$17,6,FALSE),IF($G$5="F1","","")),'Definición técnica de imagenes'!$F$16),"")</f>
        <v>500 x 500 px</v>
      </c>
      <c r="J18" s="20" t="s">
        <v>168</v>
      </c>
      <c r="K18" s="20"/>
    </row>
    <row r="19" spans="1:11" s="11" customFormat="1" ht="14.25" x14ac:dyDescent="0.3">
      <c r="A19" s="113"/>
      <c r="B19" s="33"/>
      <c r="C19" s="26" t="str">
        <f t="shared" si="0"/>
        <v/>
      </c>
      <c r="D19" s="111"/>
      <c r="E19" s="111"/>
      <c r="F19" s="13" t="str">
        <f t="shared" si="1"/>
        <v/>
      </c>
      <c r="G19" s="13" t="str">
        <f>IF(F19&lt;&gt;"",IF($G$4="Recurso",IF(LEFT($G$5,1)="M",VLOOKUP($G$5,'Definición técnica de imagenes'!$A$3:$G$17,5,FALSE),IF($G$5="F1",'Definición técnica de imagenes'!$E$15,'Definición técnica de imagenes'!$F$13)),'Definición técnica de imagenes'!$E$16),"")</f>
        <v/>
      </c>
      <c r="H19" s="13" t="str">
        <f t="shared" si="2"/>
        <v/>
      </c>
      <c r="I19" s="13" t="str">
        <f>IF(OR(B19&lt;&gt;"",J19&lt;&gt;""),IF($G$4="Recurso",IF(LEFT($G$5,1)="M",VLOOKUP($G$5,'Definición técnica de imagenes'!$A$3:$G$17,6,FALSE),IF($G$5="F1","","")),'Definición técnica de imagenes'!$F$16),"")</f>
        <v/>
      </c>
      <c r="J19" s="114"/>
      <c r="K19" s="35"/>
    </row>
    <row r="20" spans="1:11" s="11" customFormat="1" x14ac:dyDescent="0.25">
      <c r="A20" s="113"/>
      <c r="B20" s="27"/>
      <c r="C20" s="26" t="str">
        <f t="shared" si="0"/>
        <v/>
      </c>
      <c r="D20" s="111"/>
      <c r="E20" s="111"/>
      <c r="F20" s="13" t="str">
        <f t="shared" si="1"/>
        <v/>
      </c>
      <c r="G20" s="13" t="str">
        <f>IF(F20&lt;&gt;"",IF($G$4="Recurso",IF(LEFT($G$5,1)="M",VLOOKUP($G$5,'Definición técnica de imagenes'!$A$3:$G$17,5,FALSE),IF($G$5="F1",'Definición técnica de imagenes'!$E$15,'Definición técnica de imagenes'!$F$13)),'Definición técnica de imagenes'!$E$16),"")</f>
        <v/>
      </c>
      <c r="H20" s="13" t="str">
        <f t="shared" si="2"/>
        <v/>
      </c>
      <c r="I20" s="13" t="str">
        <f>IF(OR(B20&lt;&gt;"",J20&lt;&gt;""),IF($G$4="Recurso",IF(LEFT($G$5,1)="M",VLOOKUP($G$5,'Definición técnica de imagenes'!$A$3:$G$17,6,FALSE),IF($G$5="F1","","")),'Definición técnica de imagenes'!$F$16),"")</f>
        <v/>
      </c>
      <c r="J20" s="18"/>
      <c r="K20" s="20"/>
    </row>
    <row r="21" spans="1:11" s="11" customFormat="1" x14ac:dyDescent="0.25">
      <c r="A21" s="113"/>
      <c r="B21" s="29"/>
      <c r="C21" s="26" t="str">
        <f t="shared" si="0"/>
        <v/>
      </c>
      <c r="D21" s="111"/>
      <c r="E21" s="111"/>
      <c r="F21" s="13" t="str">
        <f t="shared" si="1"/>
        <v/>
      </c>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IF(OR(B21&lt;&gt;"",J21&lt;&gt;""),IF($G$4="Recurso",IF(LEFT($G$5,1)="M",VLOOKUP($G$5,'Definición técnica de imagenes'!$A$3:$G$17,6,FALSE),IF($G$5="F1","","")),'Definición técnica de imagenes'!$F$16),"")</f>
        <v/>
      </c>
      <c r="J21" s="20"/>
      <c r="K21" s="20"/>
    </row>
    <row r="22" spans="1:11" s="11" customFormat="1" x14ac:dyDescent="0.25">
      <c r="A22" s="12" t="str">
        <f t="shared" si="3"/>
        <v/>
      </c>
      <c r="B22" s="30"/>
      <c r="C22" s="26"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IF(OR(B22&lt;&gt;"",J22&lt;&gt;""),IF($G$4="Recurso",IF(LEFT($G$5,1)="M",VLOOKUP($G$5,'Definición técnica de imagenes'!$A$3:$G$17,6,FALSE),IF($G$5="F1","","")),'Definición técnica de imagenes'!$F$16),"")</f>
        <v/>
      </c>
      <c r="J22" s="13"/>
      <c r="K22" s="19"/>
    </row>
    <row r="23" spans="1:11" s="11" customFormat="1" x14ac:dyDescent="0.25">
      <c r="A23" s="12" t="str">
        <f t="shared" si="3"/>
        <v/>
      </c>
      <c r="B23" s="27"/>
      <c r="C23" s="27"/>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IF(OR(B23&lt;&gt;"",J23&lt;&gt;""),IF($G$4="Recurso",IF(LEFT($G$5,1)="M",VLOOKUP($G$5,'Definición técnica de imagenes'!$A$3:$G$17,6,FALSE),IF($G$5="F1","","")),'Definición técnica de imagenes'!$F$16),"")</f>
        <v/>
      </c>
      <c r="J23" s="18"/>
      <c r="K23" s="18"/>
    </row>
    <row r="24" spans="1:11" s="11" customFormat="1" x14ac:dyDescent="0.25">
      <c r="A24" s="12" t="str">
        <f t="shared" si="3"/>
        <v/>
      </c>
      <c r="B24" s="26"/>
      <c r="C24" s="26"/>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IF(OR(B24&lt;&gt;"",J24&lt;&gt;""),IF($G$4="Recurso",IF(LEFT($G$5,1)="M",VLOOKUP($G$5,'Definición técnica de imagenes'!$A$3:$G$17,6,FALSE),IF($G$5="F1","","")),'Definición técnica de imagenes'!$F$16),"")</f>
        <v/>
      </c>
      <c r="J24" s="13"/>
      <c r="K24" s="14"/>
    </row>
    <row r="25" spans="1:11" s="11" customFormat="1" x14ac:dyDescent="0.25">
      <c r="A25" s="12" t="str">
        <f t="shared" si="3"/>
        <v/>
      </c>
      <c r="B25" s="27"/>
      <c r="C25" s="27"/>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IF(OR(B25&lt;&gt;"",J25&lt;&gt;""),IF($G$4="Recurso",IF(LEFT($G$5,1)="M",VLOOKUP($G$5,'Definición técnica de imagenes'!$A$3:$G$17,6,FALSE),IF($G$5="F1","","")),'Definición técnica de imagenes'!$F$16),"")</f>
        <v/>
      </c>
      <c r="J25" s="13"/>
      <c r="K25" s="18"/>
    </row>
    <row r="26" spans="1:11" s="11" customFormat="1" x14ac:dyDescent="0.25">
      <c r="A26" s="12" t="str">
        <f t="shared" si="3"/>
        <v/>
      </c>
      <c r="B26" s="27"/>
      <c r="C26" s="27"/>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IF(OR(B26&lt;&gt;"",J26&lt;&gt;""),IF($G$4="Recurso",IF(LEFT($G$5,1)="M",VLOOKUP($G$5,'Definición técnica de imagenes'!$A$3:$G$17,6,FALSE),IF($G$5="F1","","")),'Definición técnica de imagenes'!$F$16),"")</f>
        <v/>
      </c>
      <c r="J26" s="13"/>
      <c r="K26" s="18"/>
    </row>
    <row r="27" spans="1:11" s="11" customFormat="1" x14ac:dyDescent="0.25">
      <c r="A27" s="12" t="str">
        <f t="shared" si="3"/>
        <v/>
      </c>
      <c r="B27" s="27"/>
      <c r="C27" s="27"/>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IF(OR(B27&lt;&gt;"",J27&lt;&gt;""),IF($G$4="Recurso",IF(LEFT($G$5,1)="M",VLOOKUP($G$5,'Definición técnica de imagenes'!$A$3:$G$17,6,FALSE),IF($G$5="F1","","")),'Definición técnica de imagenes'!$F$16),"")</f>
        <v/>
      </c>
      <c r="J27" s="18"/>
      <c r="K27" s="18"/>
    </row>
    <row r="28" spans="1:11" s="11" customFormat="1" x14ac:dyDescent="0.25">
      <c r="A28" s="12" t="str">
        <f t="shared" si="3"/>
        <v/>
      </c>
      <c r="B28" s="26"/>
      <c r="C28" s="26"/>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IF(OR(B28&lt;&gt;"",J28&lt;&gt;""),IF($G$4="Recurso",IF(LEFT($G$5,1)="M",VLOOKUP($G$5,'Definición técnica de imagenes'!$A$3:$G$17,6,FALSE),IF($G$5="F1","","")),'Definición técnica de imagenes'!$F$16),"")</f>
        <v/>
      </c>
      <c r="J28" s="18"/>
      <c r="K28" s="18"/>
    </row>
    <row r="29" spans="1:11" s="11" customFormat="1" x14ac:dyDescent="0.25">
      <c r="A29" s="12" t="str">
        <f t="shared" si="3"/>
        <v/>
      </c>
      <c r="B29" s="27"/>
      <c r="C29" s="27"/>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IF(OR(B29&lt;&gt;"",J29&lt;&gt;""),IF($G$4="Recurso",IF(LEFT($G$5,1)="M",VLOOKUP($G$5,'Definición técnica de imagenes'!$A$3:$G$17,6,FALSE),IF($G$5="F1","","")),'Definición técnica de imagenes'!$F$16),"")</f>
        <v/>
      </c>
      <c r="J29" s="18"/>
      <c r="K29" s="18"/>
    </row>
    <row r="30" spans="1:11" s="11" customFormat="1" x14ac:dyDescent="0.25">
      <c r="A30" s="12" t="str">
        <f t="shared" si="3"/>
        <v/>
      </c>
      <c r="B30" s="27"/>
      <c r="C30" s="27"/>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IF(OR(B30&lt;&gt;"",J30&lt;&gt;""),IF($G$4="Recurso",IF(LEFT($G$5,1)="M",VLOOKUP($G$5,'Definición técnica de imagenes'!$A$3:$G$17,6,FALSE),IF($G$5="F1","","")),'Definición técnica de imagenes'!$F$16),"")</f>
        <v/>
      </c>
      <c r="J30" s="18"/>
      <c r="K30" s="18"/>
    </row>
    <row r="31" spans="1:11" s="11" customFormat="1" x14ac:dyDescent="0.25">
      <c r="A31" s="12"/>
      <c r="B31" s="27"/>
      <c r="C31" s="27"/>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IF(OR(B31&lt;&gt;"",J31&lt;&gt;""),IF($G$4="Recurso",IF(LEFT($G$5,1)="M",VLOOKUP($G$5,'Definición técnica de imagenes'!$A$3:$G$17,6,FALSE),IF($G$5="F1","","")),'Definición técnica de imagenes'!$F$16),"")</f>
        <v/>
      </c>
      <c r="J31" s="18"/>
      <c r="K31" s="18"/>
    </row>
    <row r="32" spans="1:11" s="11" customFormat="1" x14ac:dyDescent="0.25">
      <c r="A32" s="12"/>
      <c r="B32" s="27"/>
      <c r="C32" s="27"/>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IF(OR(B32&lt;&gt;"",J32&lt;&gt;""),IF($G$4="Recurso",IF(LEFT($G$5,1)="M",VLOOKUP($G$5,'Definición técnica de imagenes'!$A$3:$G$17,6,FALSE),IF($G$5="F1","","")),'Definición técnica de imagenes'!$F$16),"")</f>
        <v/>
      </c>
      <c r="J32" s="18"/>
      <c r="K32" s="18"/>
    </row>
    <row r="33" spans="1:11" s="11" customFormat="1" x14ac:dyDescent="0.25">
      <c r="A33" s="12"/>
      <c r="B33" s="27"/>
      <c r="C33" s="27"/>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IF(OR(B33&lt;&gt;"",J33&lt;&gt;""),IF($G$4="Recurso",IF(LEFT($G$5,1)="M",VLOOKUP($G$5,'Definición técnica de imagenes'!$A$3:$G$17,6,FALSE),IF($G$5="F1","","")),'Definición técnica de imagenes'!$F$16),"")</f>
        <v/>
      </c>
      <c r="J33" s="18"/>
      <c r="K33" s="18"/>
    </row>
    <row r="34" spans="1:11" s="11" customFormat="1" x14ac:dyDescent="0.25">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IF(OR(B34&lt;&gt;"",J34&lt;&gt;""),IF($G$4="Recurso",IF(LEFT($G$5,1)="M",VLOOKUP($G$5,'Definición técnica de imagenes'!$A$3:$G$17,6,FALSE),IF($G$5="F1","","")),'Definición técnica de imagenes'!$F$16),"")</f>
        <v/>
      </c>
      <c r="J34" s="18"/>
      <c r="K34" s="18"/>
    </row>
    <row r="35" spans="1:11" s="11" customFormat="1" x14ac:dyDescent="0.25">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IF(OR(B35&lt;&gt;"",J35&lt;&gt;""),IF($G$4="Recurso",IF(LEFT($G$5,1)="M",VLOOKUP($G$5,'Definición técnica de imagenes'!$A$3:$G$17,6,FALSE),IF($G$5="F1","","")),'Definición técnica de imagenes'!$F$16),"")</f>
        <v/>
      </c>
      <c r="J35" s="13"/>
      <c r="K35" s="14"/>
    </row>
    <row r="36" spans="1:11" s="11" customFormat="1" x14ac:dyDescent="0.25">
      <c r="A36" s="12"/>
      <c r="B36" s="31"/>
      <c r="C36" s="31"/>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IF(OR(B36&lt;&gt;"",J36&lt;&gt;""),IF($G$4="Recurso",IF(LEFT($G$5,1)="M",VLOOKUP($G$5,'Definición técnica de imagenes'!$A$3:$G$17,6,FALSE),IF($G$5="F1","","")),'Definición técnica de imagenes'!$F$16),"")</f>
        <v/>
      </c>
      <c r="J36" s="13"/>
      <c r="K36" s="14"/>
    </row>
    <row r="37" spans="1:11" s="11" customFormat="1" x14ac:dyDescent="0.25">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IF(OR(B37&lt;&gt;"",J37&lt;&gt;""),IF($G$4="Recurso",IF(LEFT($G$5,1)="M",VLOOKUP($G$5,'Definición técnica de imagenes'!$A$3:$G$17,6,FALSE),IF($G$5="F1","","")),'Definición técnica de imagenes'!$F$16),"")</f>
        <v/>
      </c>
      <c r="J37" s="21"/>
      <c r="K37" s="14"/>
    </row>
    <row r="38" spans="1:11" s="11" customFormat="1" x14ac:dyDescent="0.25">
      <c r="A38" s="12"/>
      <c r="B38" s="32"/>
      <c r="C38" s="32"/>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IF(OR(B38&lt;&gt;"",J38&lt;&gt;""),IF($G$4="Recurso",IF(LEFT($G$5,1)="M",VLOOKUP($G$5,'Definición técnica de imagenes'!$A$3:$G$17,6,FALSE),IF($G$5="F1","","")),'Definición técnica de imagenes'!$F$16),"")</f>
        <v/>
      </c>
      <c r="J38" s="22"/>
      <c r="K38" s="14"/>
    </row>
    <row r="39" spans="1:11" s="11" customFormat="1" x14ac:dyDescent="0.25">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IF(OR(B39&lt;&gt;"",J39&lt;&gt;""),IF($G$4="Recurso",IF(LEFT($G$5,1)="M",VLOOKUP($G$5,'Definición técnica de imagenes'!$A$3:$G$17,6,FALSE),IF($G$5="F1","","")),'Definición técnica de imagenes'!$F$16),"")</f>
        <v/>
      </c>
      <c r="J39" s="13"/>
      <c r="K39" s="14"/>
    </row>
    <row r="40" spans="1:11" s="11" customFormat="1" x14ac:dyDescent="0.25">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IF(OR(B40&lt;&gt;"",J40&lt;&gt;""),IF($G$4="Recurso",IF(LEFT($G$5,1)="M",VLOOKUP($G$5,'Definición técnica de imagenes'!$A$3:$G$17,6,FALSE),IF($G$5="F1","","")),'Definición técnica de imagenes'!$F$16),"")</f>
        <v/>
      </c>
      <c r="J40" s="13"/>
      <c r="K40" s="14"/>
    </row>
    <row r="41" spans="1:11" s="11" customFormat="1" x14ac:dyDescent="0.25">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IF(OR(B41&lt;&gt;"",J41&lt;&gt;""),IF($G$4="Recurso",IF(LEFT($G$5,1)="M",VLOOKUP($G$5,'Definición técnica de imagenes'!$A$3:$G$17,6,FALSE),IF($G$5="F1","","")),'Definición técnica de imagenes'!$F$16),"")</f>
        <v/>
      </c>
      <c r="J41" s="13"/>
      <c r="K41" s="14"/>
    </row>
    <row r="42" spans="1:11" s="11" customFormat="1" x14ac:dyDescent="0.25">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IF(OR(B42&lt;&gt;"",J42&lt;&gt;""),IF($G$4="Recurso",IF(LEFT($G$5,1)="M",VLOOKUP($G$5,'Definición técnica de imagenes'!$A$3:$G$17,6,FALSE),IF($G$5="F1","","")),'Definición técnica de imagenes'!$F$16),"")</f>
        <v/>
      </c>
      <c r="J42" s="13"/>
      <c r="K42" s="14"/>
    </row>
    <row r="43" spans="1:11" s="11" customFormat="1" x14ac:dyDescent="0.25">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IF(OR(B43&lt;&gt;"",J43&lt;&gt;""),IF($G$4="Recurso",IF(LEFT($G$5,1)="M",VLOOKUP($G$5,'Definición técnica de imagenes'!$A$3:$G$17,6,FALSE),IF($G$5="F1","","")),'Definición técnica de imagenes'!$F$16),"")</f>
        <v/>
      </c>
      <c r="J43" s="13"/>
      <c r="K43" s="14"/>
    </row>
    <row r="44" spans="1:11" s="11" customFormat="1" x14ac:dyDescent="0.25">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IF(OR(B44&lt;&gt;"",J44&lt;&gt;""),IF($G$4="Recurso",IF(LEFT($G$5,1)="M",VLOOKUP($G$5,'Definición técnica de imagenes'!$A$3:$G$17,6,FALSE),IF($G$5="F1","","")),'Definición técnica de imagenes'!$F$16),"")</f>
        <v/>
      </c>
      <c r="J44" s="13"/>
      <c r="K44" s="14"/>
    </row>
    <row r="45" spans="1:11" s="11" customFormat="1" x14ac:dyDescent="0.25">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IF(OR(B45&lt;&gt;"",J45&lt;&gt;""),IF($G$4="Recurso",IF(LEFT($G$5,1)="M",VLOOKUP($G$5,'Definición técnica de imagenes'!$A$3:$G$17,6,FALSE),IF($G$5="F1","","")),'Definición técnica de imagenes'!$F$16),"")</f>
        <v/>
      </c>
      <c r="J45" s="13"/>
      <c r="K45" s="14"/>
    </row>
    <row r="46" spans="1:11" s="11" customFormat="1" x14ac:dyDescent="0.25">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IF(OR(B46&lt;&gt;"",J46&lt;&gt;""),IF($G$4="Recurso",IF(LEFT($G$5,1)="M",VLOOKUP($G$5,'Definición técnica de imagenes'!$A$3:$G$17,6,FALSE),IF($G$5="F1","","")),'Definición técnica de imagenes'!$F$16),"")</f>
        <v/>
      </c>
      <c r="J46" s="13"/>
      <c r="K46" s="14"/>
    </row>
    <row r="47" spans="1:11" s="11" customFormat="1" x14ac:dyDescent="0.25">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IF(OR(B47&lt;&gt;"",J47&lt;&gt;""),IF($G$4="Recurso",IF(LEFT($G$5,1)="M",VLOOKUP($G$5,'Definición técnica de imagenes'!$A$3:$G$17,6,FALSE),IF($G$5="F1","","")),'Definición técnica de imagenes'!$F$16),"")</f>
        <v/>
      </c>
      <c r="J47" s="13"/>
      <c r="K47" s="14"/>
    </row>
    <row r="48" spans="1:11" s="11" customFormat="1" x14ac:dyDescent="0.25">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IF(OR(B48&lt;&gt;"",J48&lt;&gt;""),IF($G$4="Recurso",IF(LEFT($G$5,1)="M",VLOOKUP($G$5,'Definición técnica de imagenes'!$A$3:$G$17,6,FALSE),IF($G$5="F1","","")),'Definición técnica de imagenes'!$F$16),"")</f>
        <v/>
      </c>
      <c r="J48" s="13"/>
      <c r="K48" s="14"/>
    </row>
    <row r="49" spans="1:11" s="11" customFormat="1" x14ac:dyDescent="0.25">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IF(OR(B49&lt;&gt;"",J49&lt;&gt;""),IF($G$4="Recurso",IF(LEFT($G$5,1)="M",VLOOKUP($G$5,'Definición técnica de imagenes'!$A$3:$G$17,6,FALSE),IF($G$5="F1","","")),'Definición técnica de imagenes'!$F$16),"")</f>
        <v/>
      </c>
      <c r="J49" s="13"/>
      <c r="K49" s="14"/>
    </row>
    <row r="50" spans="1:11" s="11" customFormat="1" x14ac:dyDescent="0.25">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IF(OR(B50&lt;&gt;"",J50&lt;&gt;""),IF($G$4="Recurso",IF(LEFT($G$5,1)="M",VLOOKUP($G$5,'Definición técnica de imagenes'!$A$3:$G$17,6,FALSE),IF($G$5="F1","","")),'Definición técnica de imagenes'!$F$16),"")</f>
        <v/>
      </c>
      <c r="J50" s="13"/>
      <c r="K50" s="14"/>
    </row>
    <row r="51" spans="1:11" s="11" customFormat="1" x14ac:dyDescent="0.25">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IF(OR(B51&lt;&gt;"",J51&lt;&gt;""),IF($G$4="Recurso",IF(LEFT($G$5,1)="M",VLOOKUP($G$5,'Definición técnica de imagenes'!$A$3:$G$17,6,FALSE),IF($G$5="F1","","")),'Definición técnica de imagenes'!$F$16),"")</f>
        <v/>
      </c>
      <c r="J51" s="13"/>
      <c r="K51" s="14"/>
    </row>
    <row r="52" spans="1:11" s="11" customFormat="1" x14ac:dyDescent="0.25">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IF(OR(B52&lt;&gt;"",J52&lt;&gt;""),IF($G$4="Recurso",IF(LEFT($G$5,1)="M",VLOOKUP($G$5,'Definición técnica de imagenes'!$A$3:$G$17,6,FALSE),IF($G$5="F1","","")),'Definición técnica de imagenes'!$F$16),"")</f>
        <v/>
      </c>
      <c r="J52" s="13"/>
      <c r="K52" s="14"/>
    </row>
    <row r="53" spans="1:11" s="11" customFormat="1" x14ac:dyDescent="0.25">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IF(OR(B53&lt;&gt;"",J53&lt;&gt;""),IF($G$4="Recurso",IF(LEFT($G$5,1)="M",VLOOKUP($G$5,'Definición técnica de imagenes'!$A$3:$G$17,6,FALSE),IF($G$5="F1","","")),'Definición técnica de imagenes'!$F$16),"")</f>
        <v/>
      </c>
      <c r="J53" s="13"/>
      <c r="K53" s="14"/>
    </row>
    <row r="54" spans="1:11" s="11" customFormat="1" x14ac:dyDescent="0.25">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IF(OR(B54&lt;&gt;"",J54&lt;&gt;""),IF($G$4="Recurso",IF(LEFT($G$5,1)="M",VLOOKUP($G$5,'Definición técnica de imagenes'!$A$3:$G$17,6,FALSE),IF($G$5="F1","","")),'Definición técnica de imagenes'!$F$16),"")</f>
        <v/>
      </c>
      <c r="J54" s="13"/>
      <c r="K54" s="14"/>
    </row>
    <row r="55" spans="1:11" s="11" customFormat="1" x14ac:dyDescent="0.25">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IF(OR(B55&lt;&gt;"",J55&lt;&gt;""),IF($G$4="Recurso",IF(LEFT($G$5,1)="M",VLOOKUP($G$5,'Definición técnica de imagenes'!$A$3:$G$17,6,FALSE),IF($G$5="F1","","")),'Definición técnica de imagenes'!$F$16),"")</f>
        <v/>
      </c>
      <c r="J55" s="13"/>
      <c r="K55" s="14"/>
    </row>
    <row r="56" spans="1:11" s="11" customFormat="1" x14ac:dyDescent="0.25">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IF(OR(B56&lt;&gt;"",J56&lt;&gt;""),IF($G$4="Recurso",IF(LEFT($G$5,1)="M",VLOOKUP($G$5,'Definición técnica de imagenes'!$A$3:$G$17,6,FALSE),IF($G$5="F1","","")),'Definición técnica de imagenes'!$F$16),"")</f>
        <v/>
      </c>
      <c r="J56" s="13"/>
      <c r="K56" s="14"/>
    </row>
    <row r="57" spans="1:11" s="11" customFormat="1" x14ac:dyDescent="0.25">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IF(OR(B57&lt;&gt;"",J57&lt;&gt;""),IF($G$4="Recurso",IF(LEFT($G$5,1)="M",VLOOKUP($G$5,'Definición técnica de imagenes'!$A$3:$G$17,6,FALSE),IF($G$5="F1","","")),'Definición técnica de imagenes'!$F$16),"")</f>
        <v/>
      </c>
      <c r="J57" s="13"/>
      <c r="K57" s="14"/>
    </row>
    <row r="58" spans="1:11" s="11" customFormat="1" x14ac:dyDescent="0.25">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IF(OR(B58&lt;&gt;"",J58&lt;&gt;""),IF($G$4="Recurso",IF(LEFT($G$5,1)="M",VLOOKUP($G$5,'Definición técnica de imagenes'!$A$3:$G$17,6,FALSE),IF($G$5="F1","","")),'Definición técnica de imagenes'!$F$16),"")</f>
        <v/>
      </c>
      <c r="J58" s="13"/>
      <c r="K58" s="14"/>
    </row>
    <row r="59" spans="1:11" s="11" customFormat="1" x14ac:dyDescent="0.25">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IF(OR(B59&lt;&gt;"",J59&lt;&gt;""),IF($G$4="Recurso",IF(LEFT($G$5,1)="M",VLOOKUP($G$5,'Definición técnica de imagenes'!$A$3:$G$17,6,FALSE),IF($G$5="F1","","")),'Definición técnica de imagenes'!$F$16),"")</f>
        <v/>
      </c>
      <c r="J59" s="13"/>
      <c r="K59" s="14"/>
    </row>
    <row r="60" spans="1:11" s="11" customFormat="1" x14ac:dyDescent="0.25">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IF(OR(B60&lt;&gt;"",J60&lt;&gt;""),IF($G$4="Recurso",IF(LEFT($G$5,1)="M",VLOOKUP($G$5,'Definición técnica de imagenes'!$A$3:$G$17,6,FALSE),IF($G$5="F1","","")),'Definición técnica de imagenes'!$F$16),"")</f>
        <v/>
      </c>
      <c r="J60" s="13"/>
      <c r="K60" s="14"/>
    </row>
    <row r="61" spans="1:11" s="11" customFormat="1" x14ac:dyDescent="0.25">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IF(I75&lt;&gt;"",IF(OR(B75&lt;&gt;"",J75&lt;&gt;""),CONCATENATE($C$7,"_",$A75,IF($G$4="Cuaderno de Estudio","_zoom",CONCATENATE("a",IF(LEFT($G$5,1)="F",".jpg",".png")))),""),"")</f>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93" t="s">
        <v>39</v>
      </c>
      <c r="B1" s="94"/>
      <c r="C1" s="94"/>
      <c r="D1" s="94"/>
      <c r="E1" s="94"/>
      <c r="F1" s="95"/>
    </row>
    <row r="2" spans="1:11" x14ac:dyDescent="0.25">
      <c r="A2" s="44" t="s">
        <v>43</v>
      </c>
      <c r="B2" s="45"/>
      <c r="C2" s="96" t="s">
        <v>14</v>
      </c>
      <c r="D2" s="97"/>
      <c r="E2" s="98"/>
      <c r="F2" s="46"/>
    </row>
    <row r="3" spans="1:11" ht="63" x14ac:dyDescent="0.25">
      <c r="A3" s="47" t="s">
        <v>44</v>
      </c>
      <c r="B3" s="45"/>
      <c r="C3" s="102" t="s">
        <v>15</v>
      </c>
      <c r="D3" s="103"/>
      <c r="E3" s="104"/>
      <c r="F3" s="46"/>
      <c r="H3" s="36" t="s">
        <v>19</v>
      </c>
      <c r="I3" s="36" t="s">
        <v>20</v>
      </c>
      <c r="J3" s="36" t="s">
        <v>21</v>
      </c>
      <c r="K3" s="36" t="s">
        <v>53</v>
      </c>
    </row>
    <row r="4" spans="1:11" ht="31.5" x14ac:dyDescent="0.25">
      <c r="A4" s="44" t="s">
        <v>45</v>
      </c>
      <c r="B4" s="45"/>
      <c r="C4" s="40" t="s">
        <v>16</v>
      </c>
      <c r="D4" s="39" t="s">
        <v>17</v>
      </c>
      <c r="E4" s="43" t="s">
        <v>18</v>
      </c>
      <c r="F4" s="46"/>
      <c r="H4" s="36" t="s">
        <v>22</v>
      </c>
      <c r="I4" s="36" t="s">
        <v>26</v>
      </c>
      <c r="J4" s="36">
        <v>1</v>
      </c>
      <c r="K4" s="36">
        <v>1</v>
      </c>
    </row>
    <row r="5" spans="1:11" ht="79.5" thickBot="1" x14ac:dyDescent="0.3">
      <c r="A5" s="47" t="s">
        <v>46</v>
      </c>
      <c r="B5" s="45"/>
      <c r="C5" s="42" t="s">
        <v>36</v>
      </c>
      <c r="D5" s="105" t="str">
        <f>CONCATENATE(H21,"_",I21,"_",J21,"_CO")</f>
        <v>LE_07_04_CO</v>
      </c>
      <c r="E5" s="106"/>
      <c r="F5" s="46"/>
      <c r="H5" s="36" t="s">
        <v>23</v>
      </c>
      <c r="I5" s="36" t="s">
        <v>27</v>
      </c>
      <c r="J5" s="36">
        <v>2</v>
      </c>
      <c r="K5" s="36">
        <v>2</v>
      </c>
    </row>
    <row r="6" spans="1:11" ht="32.25" thickBot="1" x14ac:dyDescent="0.3">
      <c r="A6" s="44" t="s">
        <v>11</v>
      </c>
      <c r="B6" s="45"/>
      <c r="C6" s="45"/>
      <c r="D6" s="45"/>
      <c r="E6" s="45"/>
      <c r="F6" s="46"/>
      <c r="H6" s="36" t="s">
        <v>24</v>
      </c>
      <c r="I6" s="36" t="s">
        <v>28</v>
      </c>
      <c r="J6" s="36">
        <v>3</v>
      </c>
      <c r="K6" s="36">
        <v>3</v>
      </c>
    </row>
    <row r="7" spans="1:11" ht="48" thickBot="1" x14ac:dyDescent="0.3">
      <c r="A7" s="47" t="s">
        <v>12</v>
      </c>
      <c r="B7" s="45"/>
      <c r="C7" s="76" t="s">
        <v>144</v>
      </c>
      <c r="D7" s="91" t="str">
        <f>CONCATENATE("SolicitudGrafica_",D5,".xls")</f>
        <v>SolicitudGrafica_LE_07_04_CO.xls</v>
      </c>
      <c r="E7" s="91"/>
      <c r="F7" s="92"/>
      <c r="H7" s="36" t="s">
        <v>25</v>
      </c>
      <c r="I7" s="36" t="s">
        <v>29</v>
      </c>
      <c r="J7" s="36">
        <v>4</v>
      </c>
      <c r="K7" s="36">
        <v>4</v>
      </c>
    </row>
    <row r="8" spans="1:11" ht="47.25" x14ac:dyDescent="0.25">
      <c r="A8" s="47" t="s">
        <v>54</v>
      </c>
      <c r="B8" s="45"/>
      <c r="C8" s="45"/>
      <c r="D8" s="45"/>
      <c r="E8" s="45"/>
      <c r="F8" s="46"/>
      <c r="I8" s="36" t="s">
        <v>30</v>
      </c>
      <c r="J8" s="36">
        <v>5</v>
      </c>
      <c r="K8" s="36">
        <v>5</v>
      </c>
    </row>
    <row r="9" spans="1:11" ht="47.25" x14ac:dyDescent="0.25">
      <c r="A9" s="47" t="s">
        <v>13</v>
      </c>
      <c r="B9" s="45"/>
      <c r="C9" s="45"/>
      <c r="D9" s="45"/>
      <c r="E9" s="45"/>
      <c r="F9" s="46"/>
      <c r="I9" s="36" t="s">
        <v>31</v>
      </c>
      <c r="J9" s="36">
        <v>6</v>
      </c>
      <c r="K9" s="36">
        <v>6</v>
      </c>
    </row>
    <row r="10" spans="1:11" ht="32.25" thickBot="1" x14ac:dyDescent="0.3">
      <c r="A10" s="48" t="s">
        <v>37</v>
      </c>
      <c r="B10" s="49"/>
      <c r="C10" s="49"/>
      <c r="D10" s="49"/>
      <c r="E10" s="49"/>
      <c r="F10" s="50"/>
      <c r="I10" s="36" t="s">
        <v>32</v>
      </c>
      <c r="J10" s="36">
        <v>7</v>
      </c>
      <c r="K10" s="36">
        <v>7</v>
      </c>
    </row>
    <row r="11" spans="1:11" x14ac:dyDescent="0.25">
      <c r="I11" s="36" t="s">
        <v>33</v>
      </c>
      <c r="J11" s="36">
        <v>8</v>
      </c>
      <c r="K11" s="36">
        <v>8</v>
      </c>
    </row>
    <row r="12" spans="1:11" ht="16.5" thickBot="1" x14ac:dyDescent="0.3">
      <c r="I12" s="36" t="s">
        <v>38</v>
      </c>
      <c r="J12" s="36">
        <v>9</v>
      </c>
      <c r="K12" s="36">
        <v>9</v>
      </c>
    </row>
    <row r="13" spans="1:11" x14ac:dyDescent="0.25">
      <c r="A13" s="93" t="s">
        <v>42</v>
      </c>
      <c r="B13" s="94"/>
      <c r="C13" s="94"/>
      <c r="D13" s="94"/>
      <c r="E13" s="94"/>
      <c r="F13" s="95"/>
      <c r="I13" s="36" t="s">
        <v>34</v>
      </c>
      <c r="J13" s="36">
        <v>10</v>
      </c>
      <c r="K13" s="36">
        <v>10</v>
      </c>
    </row>
    <row r="14" spans="1:11" ht="16.5" thickBot="1" x14ac:dyDescent="0.3">
      <c r="A14" s="47"/>
      <c r="B14" s="45"/>
      <c r="C14" s="45"/>
      <c r="D14" s="45"/>
      <c r="E14" s="45"/>
      <c r="F14" s="46"/>
      <c r="I14" s="36" t="s">
        <v>35</v>
      </c>
      <c r="J14" s="36">
        <v>11</v>
      </c>
      <c r="K14" s="36">
        <v>11</v>
      </c>
    </row>
    <row r="15" spans="1:11" x14ac:dyDescent="0.25">
      <c r="A15" s="44" t="s">
        <v>47</v>
      </c>
      <c r="B15" s="45"/>
      <c r="C15" s="96" t="s">
        <v>50</v>
      </c>
      <c r="D15" s="97"/>
      <c r="E15" s="97"/>
      <c r="F15" s="98"/>
      <c r="J15" s="36">
        <v>12</v>
      </c>
      <c r="K15" s="36">
        <v>12</v>
      </c>
    </row>
    <row r="16" spans="1:11" ht="67.150000000000006" customHeight="1" x14ac:dyDescent="0.25">
      <c r="A16" s="47" t="s">
        <v>48</v>
      </c>
      <c r="B16" s="45"/>
      <c r="C16" s="40" t="s">
        <v>16</v>
      </c>
      <c r="D16" s="39" t="s">
        <v>17</v>
      </c>
      <c r="E16" s="39" t="s">
        <v>18</v>
      </c>
      <c r="F16" s="41" t="s">
        <v>51</v>
      </c>
      <c r="J16" s="36">
        <v>13</v>
      </c>
      <c r="K16" s="36">
        <v>13</v>
      </c>
    </row>
    <row r="17" spans="1:11" ht="32.1" customHeight="1" thickBot="1" x14ac:dyDescent="0.3">
      <c r="A17" s="44" t="s">
        <v>45</v>
      </c>
      <c r="B17" s="45"/>
      <c r="C17" s="42" t="s">
        <v>36</v>
      </c>
      <c r="D17" s="99" t="str">
        <f>CONCATENATE(H21,"_",I21,"_",J21,"_",K45)</f>
        <v>LE_07_04_REC10</v>
      </c>
      <c r="E17" s="100"/>
      <c r="F17" s="101"/>
      <c r="J17" s="36">
        <v>14</v>
      </c>
      <c r="K17" s="36">
        <v>14</v>
      </c>
    </row>
    <row r="18" spans="1:11" ht="79.5" thickBot="1" x14ac:dyDescent="0.3">
      <c r="A18" s="47" t="s">
        <v>49</v>
      </c>
      <c r="B18" s="45"/>
      <c r="C18" s="76" t="s">
        <v>145</v>
      </c>
      <c r="D18" s="91" t="str">
        <f>CONCATENATE("SolicitudGrafica_",D17,".xls")</f>
        <v>SolicitudGrafica_LE_07_04_REC10.xls</v>
      </c>
      <c r="E18" s="91"/>
      <c r="F18" s="92"/>
      <c r="J18" s="36">
        <v>15</v>
      </c>
      <c r="K18" s="36">
        <v>15</v>
      </c>
    </row>
    <row r="19" spans="1:11" x14ac:dyDescent="0.25">
      <c r="A19" s="44" t="s">
        <v>11</v>
      </c>
      <c r="B19" s="45"/>
      <c r="C19" s="45"/>
      <c r="D19" s="45"/>
      <c r="E19" s="45"/>
      <c r="F19" s="46"/>
      <c r="H19" s="36">
        <v>3</v>
      </c>
      <c r="J19" s="36">
        <v>16</v>
      </c>
      <c r="K19" s="36">
        <v>16</v>
      </c>
    </row>
    <row r="20" spans="1:11" ht="63.75" thickBot="1" x14ac:dyDescent="0.3">
      <c r="A20" s="48" t="s">
        <v>52</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25">
      <c r="A1" s="107" t="s">
        <v>57</v>
      </c>
      <c r="B1" s="107" t="s">
        <v>64</v>
      </c>
      <c r="C1" s="107" t="s">
        <v>65</v>
      </c>
      <c r="D1" s="107" t="s">
        <v>6</v>
      </c>
      <c r="E1" s="107" t="s">
        <v>66</v>
      </c>
      <c r="F1" s="107" t="s">
        <v>67</v>
      </c>
      <c r="G1" s="107" t="s">
        <v>68</v>
      </c>
      <c r="H1" s="108" t="s">
        <v>69</v>
      </c>
      <c r="I1" s="108"/>
      <c r="J1" s="108"/>
    </row>
    <row r="2" spans="1:11" x14ac:dyDescent="0.25">
      <c r="A2" s="107"/>
      <c r="B2" s="107"/>
      <c r="C2" s="107"/>
      <c r="D2" s="107"/>
      <c r="E2" s="107"/>
      <c r="F2" s="107"/>
      <c r="G2" s="107"/>
      <c r="H2" s="55" t="s">
        <v>66</v>
      </c>
      <c r="I2" s="55" t="s">
        <v>67</v>
      </c>
      <c r="J2" s="55" t="s">
        <v>68</v>
      </c>
    </row>
    <row r="3" spans="1:11" s="57" customFormat="1" x14ac:dyDescent="0.25">
      <c r="A3" s="56" t="s">
        <v>70</v>
      </c>
      <c r="B3" s="56" t="s">
        <v>71</v>
      </c>
      <c r="C3" s="56" t="s">
        <v>72</v>
      </c>
      <c r="D3" s="56" t="s">
        <v>73</v>
      </c>
      <c r="E3" s="56" t="s">
        <v>74</v>
      </c>
      <c r="F3" s="56"/>
      <c r="G3" s="56"/>
      <c r="H3" s="56" t="s">
        <v>75</v>
      </c>
      <c r="I3" s="56"/>
      <c r="J3" s="56"/>
    </row>
    <row r="4" spans="1:11" s="57" customFormat="1" x14ac:dyDescent="0.25">
      <c r="A4" s="58" t="s">
        <v>58</v>
      </c>
      <c r="B4" s="58" t="s">
        <v>76</v>
      </c>
      <c r="C4" s="58" t="s">
        <v>72</v>
      </c>
      <c r="D4" s="58" t="s">
        <v>73</v>
      </c>
      <c r="E4" s="58" t="s">
        <v>77</v>
      </c>
      <c r="F4" s="58" t="s">
        <v>78</v>
      </c>
      <c r="G4" s="58"/>
      <c r="H4" s="58" t="s">
        <v>79</v>
      </c>
      <c r="I4" s="58" t="s">
        <v>80</v>
      </c>
      <c r="J4" s="58"/>
    </row>
    <row r="5" spans="1:11" s="57" customFormat="1" x14ac:dyDescent="0.25">
      <c r="A5" s="59" t="s">
        <v>81</v>
      </c>
      <c r="B5" s="58" t="s">
        <v>82</v>
      </c>
      <c r="C5" s="58" t="s">
        <v>72</v>
      </c>
      <c r="D5" s="58" t="s">
        <v>73</v>
      </c>
      <c r="E5" s="58" t="s">
        <v>77</v>
      </c>
      <c r="F5" s="58" t="s">
        <v>78</v>
      </c>
      <c r="G5" s="60"/>
      <c r="H5" s="58" t="s">
        <v>79</v>
      </c>
      <c r="I5" s="58" t="s">
        <v>80</v>
      </c>
      <c r="J5" s="60"/>
    </row>
    <row r="6" spans="1:11" s="57" customFormat="1" x14ac:dyDescent="0.25">
      <c r="A6" s="58" t="s">
        <v>59</v>
      </c>
      <c r="B6" s="58" t="s">
        <v>83</v>
      </c>
      <c r="C6" s="58" t="s">
        <v>72</v>
      </c>
      <c r="D6" s="58" t="s">
        <v>73</v>
      </c>
      <c r="E6" s="58" t="s">
        <v>77</v>
      </c>
      <c r="F6" s="58" t="s">
        <v>78</v>
      </c>
      <c r="G6" s="58" t="s">
        <v>74</v>
      </c>
      <c r="H6" s="58" t="s">
        <v>79</v>
      </c>
      <c r="I6" s="58" t="s">
        <v>80</v>
      </c>
      <c r="J6" s="58" t="s">
        <v>84</v>
      </c>
    </row>
    <row r="7" spans="1:11" s="57" customFormat="1" ht="25.5" x14ac:dyDescent="0.25">
      <c r="A7" s="58" t="s">
        <v>85</v>
      </c>
      <c r="B7" s="58" t="s">
        <v>86</v>
      </c>
      <c r="C7" s="58" t="s">
        <v>72</v>
      </c>
      <c r="D7" s="58" t="s">
        <v>73</v>
      </c>
      <c r="E7" s="58" t="s">
        <v>77</v>
      </c>
      <c r="F7" s="58" t="s">
        <v>78</v>
      </c>
      <c r="G7" s="58"/>
      <c r="H7" s="58" t="s">
        <v>79</v>
      </c>
      <c r="I7" s="58" t="s">
        <v>80</v>
      </c>
      <c r="J7" s="58"/>
    </row>
    <row r="8" spans="1:11" s="57" customFormat="1" ht="25.5" x14ac:dyDescent="0.25">
      <c r="A8" s="58" t="s">
        <v>87</v>
      </c>
      <c r="B8" s="58" t="s">
        <v>88</v>
      </c>
      <c r="C8" s="58" t="s">
        <v>72</v>
      </c>
      <c r="D8" s="58" t="s">
        <v>73</v>
      </c>
      <c r="E8" s="58" t="s">
        <v>77</v>
      </c>
      <c r="F8" s="58" t="s">
        <v>78</v>
      </c>
      <c r="G8" s="58"/>
      <c r="H8" s="58" t="s">
        <v>79</v>
      </c>
      <c r="I8" s="58" t="s">
        <v>80</v>
      </c>
      <c r="J8" s="58"/>
    </row>
    <row r="9" spans="1:11" s="57" customFormat="1" x14ac:dyDescent="0.25">
      <c r="A9" s="58" t="s">
        <v>89</v>
      </c>
      <c r="B9" s="58" t="s">
        <v>90</v>
      </c>
      <c r="C9" s="58" t="s">
        <v>72</v>
      </c>
      <c r="D9" s="58" t="s">
        <v>73</v>
      </c>
      <c r="E9" s="58" t="s">
        <v>77</v>
      </c>
      <c r="F9" s="58" t="s">
        <v>78</v>
      </c>
      <c r="G9" s="58"/>
      <c r="H9" s="58" t="s">
        <v>79</v>
      </c>
      <c r="I9" s="58" t="s">
        <v>80</v>
      </c>
      <c r="J9" s="58"/>
    </row>
    <row r="10" spans="1:11" s="57" customFormat="1" x14ac:dyDescent="0.25">
      <c r="A10" s="58" t="s">
        <v>91</v>
      </c>
      <c r="B10" s="58" t="s">
        <v>92</v>
      </c>
      <c r="C10" s="58" t="s">
        <v>72</v>
      </c>
      <c r="D10" s="58" t="s">
        <v>73</v>
      </c>
      <c r="E10" s="58" t="s">
        <v>93</v>
      </c>
      <c r="F10" s="58"/>
      <c r="G10" s="58"/>
      <c r="H10" s="58" t="s">
        <v>75</v>
      </c>
      <c r="I10" s="58"/>
      <c r="J10" s="58"/>
    </row>
    <row r="11" spans="1:11" s="57" customFormat="1" ht="25.5" x14ac:dyDescent="0.25">
      <c r="A11" s="58" t="s">
        <v>94</v>
      </c>
      <c r="B11" s="58" t="s">
        <v>95</v>
      </c>
      <c r="C11" s="58" t="s">
        <v>72</v>
      </c>
      <c r="D11" s="58" t="s">
        <v>73</v>
      </c>
      <c r="E11" s="58" t="s">
        <v>77</v>
      </c>
      <c r="F11" s="58" t="s">
        <v>78</v>
      </c>
      <c r="G11" s="58"/>
      <c r="H11" s="58" t="s">
        <v>79</v>
      </c>
      <c r="I11" s="58" t="s">
        <v>80</v>
      </c>
      <c r="J11" s="58"/>
    </row>
    <row r="12" spans="1:11" s="57" customFormat="1" x14ac:dyDescent="0.25">
      <c r="A12" s="58" t="s">
        <v>96</v>
      </c>
      <c r="B12" s="58" t="s">
        <v>97</v>
      </c>
      <c r="C12" s="58" t="s">
        <v>72</v>
      </c>
      <c r="D12" s="58" t="s">
        <v>73</v>
      </c>
      <c r="E12" s="58" t="s">
        <v>77</v>
      </c>
      <c r="F12" s="58" t="s">
        <v>78</v>
      </c>
      <c r="G12" s="58"/>
      <c r="H12" s="58" t="s">
        <v>79</v>
      </c>
      <c r="I12" s="58" t="s">
        <v>80</v>
      </c>
      <c r="J12" s="58"/>
    </row>
    <row r="13" spans="1:11" ht="63" x14ac:dyDescent="0.25">
      <c r="A13" s="61" t="s">
        <v>98</v>
      </c>
      <c r="B13" s="61" t="s">
        <v>99</v>
      </c>
      <c r="C13" s="58" t="s">
        <v>72</v>
      </c>
      <c r="D13" s="62" t="s">
        <v>100</v>
      </c>
      <c r="E13" s="62"/>
      <c r="F13" s="63" t="s">
        <v>142</v>
      </c>
      <c r="G13" s="61"/>
      <c r="H13" s="58"/>
      <c r="I13" s="58" t="s">
        <v>75</v>
      </c>
      <c r="J13" s="61"/>
      <c r="K13" s="36" t="s">
        <v>101</v>
      </c>
    </row>
    <row r="14" spans="1:11" x14ac:dyDescent="0.25">
      <c r="A14" s="61" t="s">
        <v>102</v>
      </c>
      <c r="B14" s="61" t="s">
        <v>103</v>
      </c>
      <c r="C14" s="58" t="s">
        <v>72</v>
      </c>
      <c r="D14" s="62" t="s">
        <v>73</v>
      </c>
      <c r="E14" s="62"/>
      <c r="F14" s="63" t="s">
        <v>143</v>
      </c>
      <c r="G14" s="61"/>
      <c r="H14" s="58"/>
      <c r="I14" s="58" t="s">
        <v>75</v>
      </c>
      <c r="J14" s="61"/>
    </row>
    <row r="15" spans="1:11" ht="31.5" x14ac:dyDescent="0.25">
      <c r="A15" s="61" t="s">
        <v>104</v>
      </c>
      <c r="B15" s="61" t="s">
        <v>105</v>
      </c>
      <c r="C15" s="58" t="s">
        <v>106</v>
      </c>
      <c r="D15" s="61" t="s">
        <v>100</v>
      </c>
      <c r="E15" s="61" t="s">
        <v>141</v>
      </c>
      <c r="F15" s="61"/>
      <c r="G15" s="61"/>
      <c r="H15" s="58" t="s">
        <v>75</v>
      </c>
      <c r="I15" s="61"/>
      <c r="J15" s="61"/>
      <c r="K15" s="36" t="s">
        <v>107</v>
      </c>
    </row>
    <row r="16" spans="1:11" ht="94.5" x14ac:dyDescent="0.25">
      <c r="A16" s="63" t="s">
        <v>108</v>
      </c>
      <c r="B16" s="63"/>
      <c r="C16" s="59" t="s">
        <v>106</v>
      </c>
      <c r="D16" s="63" t="s">
        <v>109</v>
      </c>
      <c r="E16" s="62" t="s">
        <v>139</v>
      </c>
      <c r="F16" s="62" t="s">
        <v>140</v>
      </c>
      <c r="G16" s="62"/>
      <c r="H16" s="63" t="s">
        <v>110</v>
      </c>
      <c r="I16" s="63" t="s">
        <v>111</v>
      </c>
      <c r="J16" s="62"/>
      <c r="K16" s="64" t="s">
        <v>112</v>
      </c>
    </row>
    <row r="17" spans="1:11" ht="25.5" x14ac:dyDescent="0.25">
      <c r="A17" s="58" t="s">
        <v>113</v>
      </c>
      <c r="B17" s="58"/>
      <c r="C17" s="58" t="s">
        <v>72</v>
      </c>
      <c r="D17" s="58" t="s">
        <v>73</v>
      </c>
      <c r="E17" s="58" t="s">
        <v>114</v>
      </c>
      <c r="F17" s="58" t="s">
        <v>115</v>
      </c>
      <c r="G17" s="58"/>
      <c r="H17" s="65" t="s">
        <v>116</v>
      </c>
      <c r="I17" s="65" t="s">
        <v>117</v>
      </c>
      <c r="J17" s="58"/>
      <c r="K17" s="66" t="s">
        <v>118</v>
      </c>
    </row>
    <row r="20" spans="1:11" x14ac:dyDescent="0.25">
      <c r="A20" s="67" t="s">
        <v>119</v>
      </c>
    </row>
    <row r="21" spans="1:11" x14ac:dyDescent="0.25">
      <c r="A21" s="68" t="s">
        <v>120</v>
      </c>
      <c r="B21" s="69" t="s">
        <v>121</v>
      </c>
      <c r="C21" s="70" t="s">
        <v>122</v>
      </c>
      <c r="D21" s="69"/>
      <c r="E21" s="69"/>
    </row>
    <row r="22" spans="1:11" x14ac:dyDescent="0.25">
      <c r="A22" s="71" t="s">
        <v>123</v>
      </c>
      <c r="B22" s="72" t="s">
        <v>124</v>
      </c>
      <c r="C22" s="73" t="s">
        <v>125</v>
      </c>
      <c r="D22" s="72"/>
      <c r="E22" s="72"/>
    </row>
    <row r="23" spans="1:11" x14ac:dyDescent="0.25">
      <c r="A23" s="71" t="s">
        <v>126</v>
      </c>
      <c r="B23" s="72" t="s">
        <v>127</v>
      </c>
      <c r="C23" s="73" t="s">
        <v>128</v>
      </c>
      <c r="D23" s="72"/>
      <c r="E23" s="72"/>
    </row>
    <row r="24" spans="1:11" ht="31.5" x14ac:dyDescent="0.25">
      <c r="A24" s="71" t="s">
        <v>129</v>
      </c>
      <c r="B24" s="72" t="s">
        <v>130</v>
      </c>
      <c r="C24" s="73" t="s">
        <v>131</v>
      </c>
      <c r="D24" s="72"/>
      <c r="E24" s="72"/>
    </row>
    <row r="25" spans="1:11" x14ac:dyDescent="0.25">
      <c r="A25" s="71" t="s">
        <v>132</v>
      </c>
      <c r="B25" s="72" t="s">
        <v>133</v>
      </c>
      <c r="C25" s="73" t="s">
        <v>134</v>
      </c>
      <c r="D25" s="72"/>
      <c r="E25" s="72"/>
    </row>
    <row r="26" spans="1:11" ht="63" x14ac:dyDescent="0.25">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MarGB</cp:lastModifiedBy>
  <dcterms:created xsi:type="dcterms:W3CDTF">2014-07-01T23:43:25Z</dcterms:created>
  <dcterms:modified xsi:type="dcterms:W3CDTF">2015-04-16T15:39:37Z</dcterms:modified>
</cp:coreProperties>
</file>