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A10" i="1"/>
  <c r="D18" i="2"/>
  <c r="D7" i="2"/>
  <c r="A11" i="1"/>
  <c r="I11" i="1"/>
  <c r="F11" i="1"/>
  <c r="G11" i="1"/>
  <c r="H11" i="1"/>
  <c r="I12" i="1"/>
  <c r="F12" i="1"/>
  <c r="G12" i="1"/>
  <c r="H12" i="1"/>
  <c r="A13" i="1"/>
  <c r="I13" i="1"/>
  <c r="F13" i="1"/>
  <c r="G13" i="1"/>
  <c r="H13" i="1"/>
  <c r="A14" i="1"/>
  <c r="I14" i="1"/>
  <c r="F14" i="1"/>
  <c r="G14" i="1"/>
  <c r="H14" i="1"/>
  <c r="A15" i="1"/>
  <c r="I15" i="1"/>
  <c r="F15" i="1"/>
  <c r="G15" i="1"/>
  <c r="H15" i="1"/>
  <c r="A16" i="1"/>
  <c r="I16" i="1"/>
  <c r="F16" i="1"/>
  <c r="G16" i="1"/>
  <c r="H16" i="1"/>
  <c r="A17" i="1"/>
  <c r="I17" i="1"/>
  <c r="F17" i="1"/>
  <c r="G17" i="1"/>
  <c r="H17" i="1"/>
  <c r="A18" i="1"/>
  <c r="I18" i="1"/>
  <c r="F18" i="1"/>
  <c r="G18" i="1"/>
  <c r="H18" i="1"/>
  <c r="I19" i="1"/>
  <c r="F19" i="1"/>
  <c r="G19" i="1"/>
  <c r="H19" i="1"/>
  <c r="I20" i="1"/>
  <c r="F20" i="1"/>
  <c r="G20" i="1"/>
  <c r="H20" i="1"/>
  <c r="I21" i="1"/>
  <c r="F21" i="1"/>
  <c r="G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22" i="1"/>
  <c r="A23" i="1"/>
  <c r="A24" i="1"/>
  <c r="A25" i="1"/>
  <c r="A26" i="1"/>
  <c r="A27" i="1"/>
  <c r="A28" i="1"/>
  <c r="A29" i="1"/>
  <c r="A30"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<sst xmlns="http://schemas.openxmlformats.org/spreadsheetml/2006/main" count="272" uniqueCount="179">
  <si>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</si>
  <si>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</si>
  <si>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</si>
  <si>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</si>
  <si>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</si>
  <si>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</si>
  <si>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</si>
  <si>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</si>
  <si>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</si>
  <si>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</si>
  <si>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</si>
  <si>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</si>
  <si>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</si>
  <si>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</si>
  <si>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</si>
  <si>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</si>
  <si>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</si>
  <si>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</si>
  <si>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</si>
  <si>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</si>
  <si>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</si>
  <si>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</si>
  <si>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</si>
  <si>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</si>
  <si>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</si>
  <si>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</si>
  <si>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</si>
  <si>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</si>
  <si>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</si>
  <si>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</si>
  <si>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</si>
  <si>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</si>
  <si>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</si>
  <si>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</si>
  <si>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</si>
  <si>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</si>
  <si>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</si>
  <si>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</si>
  <si>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</si>
  <si>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</si>
  <si>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</si>
  <si>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</si>
  <si>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</si>
  <si>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</si>
  <si>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</si>
  <si>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</si>
  <si>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</si>
  <si>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</si>
  <si>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</si>
  <si>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</si>
  <si>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</si>
  <si>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</si>
  <si>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</si>
  <si>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</si>
  <si>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</si>
  <si>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</si>
  <si>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</si>
  <si>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</si>
  <si>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</si>
  <si>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</si>
  <si>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</si>
  <si>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</si>
  <si>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</si>
  <si>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</si>
  <si>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</si>
  <si>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</si>
  <si>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</si>
  <si>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</si>
  <si>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</si>
  <si>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</si>
  <si>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</si>
  <si>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</si>
  <si>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</si>
  <si>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</si>
  <si>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</si>
  <si>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</si>
  <si>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</si>
  <si>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</si>
  <si>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</si>
  <si>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</si>
  <si>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</si>
  <si>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</si>
  <si>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</si>
  <si>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</si>
  <si>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</si>
  <si>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</si>
  <si>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</si>
  <si>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</si>
  <si>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</si>
  <si>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</si>
  <si>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</si>
  <si>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</si>
  <si>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</si>
  <si>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</si>
  <si>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</si>
  <si>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</si>
  <si>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</si>
  <si>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</si>
  <si>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</si>
  <si>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</si>
  <si>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</si>
  <si>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</si>
  <si>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</si>
  <si>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</si>
  <si>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</si>
  <si>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</si>
  <si>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</si>
  <si>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</si>
  <si>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</si>
  <si>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</si>
  <si>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</si>
  <si>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</si>
  <si>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</si>
  <si>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</si>
  <si>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</si>
  <si>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</si>
  <si>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</si>
  <si>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</si>
  <si>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</si>
  <si>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</si>
  <si>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</si>
  <si>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</si>
  <si>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</si>
  <si>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</si>
  <si>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</si>
  <si>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</si>
  <si>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</si>
  <si>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</si>
  <si>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</si>
  <si>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</si>
  <si>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</si>
  <si>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</si>
  <si>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</si>
  <si>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</si>
  <si>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</si>
  <si>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</si>
  <si>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</si>
  <si>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</si>
  <si>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</si>
  <si>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</si>
  <si>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</si>
  <si>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</si>
  <si>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</si>
  <si>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</si>
  <si>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</si>
  <si>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</si>
  <si>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 xml:space="preserve">Marcela Guevara </t>
  </si>
  <si>
    <t>Horizontal</t>
  </si>
  <si>
    <t>El medio ambiente</t>
  </si>
  <si>
    <t>http://www.shutterstock.com/es/pic-111902291/stock-vector-vector-illustration-jungle-with-frog-toucan-quetzal-humming-birds-butterflies-ara-and-flowers.html?src=ph_qMuAjuoYtCz9vdNF33g-1-19</t>
  </si>
  <si>
    <t>Ilustración vectorial de la selva con la rana , Tucán, Quetzal , colibríes , mariposas, Ara y flores</t>
  </si>
  <si>
    <t>http://www.shutterstock.com/es/pic-109095212/stock-photo-close-up-of-a-chimpanzee-pan-troglodytes-father-and-son.html?src=pp-photo-60692251-zFLqvahIPbUVkcfgAfx7Cg-6&amp;ws=1</t>
  </si>
  <si>
    <t>Fotografía</t>
  </si>
  <si>
    <t>Cerca de un chimpancé ( Pan troglodytes ) padre e hijo</t>
  </si>
  <si>
    <t>http://www.shutterstock.com/es/pic-55206055/stock-photo-beech-forest.html?src=5sbLAujKx8oVq8IRhyWgnw-1-50</t>
  </si>
  <si>
    <t>IMG3</t>
  </si>
  <si>
    <t>Bosque</t>
  </si>
  <si>
    <t>http://www.shutterstock.com/es/pic-55555213/stock-vector-earth-outline-made-from-animal-icons-on-a-green-background.html?src=pp-photo-140861251-N_RiF3uIAez6wC4m4xeCHw-5&amp;ws=1</t>
  </si>
  <si>
    <t>Tierra hecha de iconos de animales sobre un fondo verde</t>
  </si>
  <si>
    <t>http://www.shutterstock.com/es/pic-168812486/stock-photo-armillaria-growing-in-a-forest-in-autumn.html?src=lSFyES8gJ5dH_loBbkz8WA-1-3</t>
  </si>
  <si>
    <t>Hongos en un bosque</t>
  </si>
  <si>
    <t>http://www.shutterstock.com/es/pic-113462683/stock-photo-coral-and-fish-in-the-red-sea-egypt.html?src=N_RiF3uIAez6wC4m4xeCHw-1-35</t>
  </si>
  <si>
    <t xml:space="preserve">Coral y peces </t>
  </si>
  <si>
    <t>http://www.shutterstock.com/es/pic-133236875/stock-photo-african-wild-animals-silhouettes-against-a-sunset.html?src=Zj4kZENWI68VnGmSwHyzCg-1-13</t>
  </si>
  <si>
    <t>Animales salvajes africanos Siluetas Contra Un Atardecer</t>
  </si>
  <si>
    <t>http://www.shutterstock.com/es/pic-12493165/stock-photo-rabbit-eating-a-dandelion-on-the-grass.html?src=_FBIWTuc2AVjNAvRvceleA-1-35</t>
  </si>
  <si>
    <t>Conejo que come un diente de león en la hierba</t>
  </si>
  <si>
    <t>http://www.shutterstock.com/es/pic-73436857/stock-photo-tropical-rain-above-river-running-through-rainforest.html?src=6Ag7eZ0cp16T0vJXnUx2pg-1-97</t>
  </si>
  <si>
    <t>Lluvia tropical sobre el río que atraviesa la selva tropical</t>
  </si>
  <si>
    <t>http://www.shutterstock.com/es/pic-236164432/stock-photo-male-lion-with-prey.html?src=0fxsbWUWSTJxxiT0m-8IHA-1-0</t>
  </si>
  <si>
    <t>IMG10</t>
  </si>
  <si>
    <t>León macho con la presa</t>
  </si>
  <si>
    <t>http://www.shutterstock.com/es/pic-145531369/stock-photo-shovel-moving-coal.html?src=G2CRDIbrwwgjdk1IP4Er4Q-1-10</t>
  </si>
  <si>
    <t>IMG11</t>
  </si>
  <si>
    <t>Pala carbón en movimiento</t>
  </si>
  <si>
    <t>http://www.shutterstock.com/es/pic-43639204/stock-photo-basic-photosynthesis-process-water-carbon-dioxide-and-light-are-used-to-produce-oxygen-and-sugar.html?src=gjrootlXhDLwzACh5xTkpw-1-5</t>
  </si>
  <si>
    <t>IMG12</t>
  </si>
  <si>
    <t>Proceso básico de la fotosíntesis : agua, dióxido de carbono y la luz se utilizan para producir oxígeno y azúcar . ilustración digital</t>
  </si>
  <si>
    <t>CS_04_05_REC50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</si>
</sst>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horizontal="center"/>
    </xf>
    <xf numFmtId="0" fontId="10" fillId="0" borderId="3" xfId="0" applyFont="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1" activePane="bottomLeft" state="frozen"/>
      <selection pane="bottomLeft" activeCell="C7" sqref="C7"/>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5"/>
      <c r="K1" s="15"/>
    </row>
    <row r="2" spans="1:16" ht="15.75" x14ac:dyDescent="0.25">
      <c r="A2" s="1"/>
      <c r="B2" s="3" t="s">
        <v>0</v>
      </c>
      <c r="C2" s="86" t="s">
        <v>24</v>
      </c>
      <c r="D2" s="87"/>
      <c r="F2" s="79" t="s">
        <v>1</v>
      </c>
      <c r="G2" s="80"/>
      <c r="H2" s="55"/>
      <c r="I2" s="55"/>
      <c r="J2" s="15"/>
    </row>
    <row r="3" spans="1:16" ht="15.75" x14ac:dyDescent="0.25">
      <c r="A3" s="1"/>
      <c r="B3" s="4" t="s">
        <v>9</v>
      </c>
      <c r="C3" s="88">
        <v>4</v>
      </c>
      <c r="D3" s="89"/>
      <c r="F3" s="81">
        <v>42110</v>
      </c>
      <c r="G3" s="82"/>
      <c r="H3" s="55"/>
      <c r="I3" s="55"/>
      <c r="J3" s="15"/>
    </row>
    <row r="4" spans="1:16" ht="16.5" x14ac:dyDescent="0.3">
      <c r="A4" s="1"/>
      <c r="B4" s="4" t="s">
        <v>55</v>
      </c>
      <c r="C4" s="110" t="s">
        <v>148</v>
      </c>
      <c r="D4" s="89"/>
      <c r="E4" s="5"/>
      <c r="F4" s="54" t="s">
        <v>56</v>
      </c>
      <c r="G4" s="53" t="s">
        <v>57</v>
      </c>
      <c r="H4" s="55"/>
      <c r="I4" s="55"/>
      <c r="J4" s="15"/>
      <c r="K4" s="15"/>
    </row>
    <row r="5" spans="1:16" ht="16.5" thickBot="1" x14ac:dyDescent="0.3">
      <c r="A5" s="1"/>
      <c r="B5" s="6" t="s">
        <v>2</v>
      </c>
      <c r="C5" s="90" t="s">
        <v>146</v>
      </c>
      <c r="D5" s="91"/>
      <c r="E5" s="5"/>
      <c r="F5" s="52" t="str">
        <f>IF(G4="Recurso","Motor del recurso","")</f>
        <v>Motor del recurso</v>
      </c>
      <c r="G5" s="52" t="s">
        <v>58</v>
      </c>
      <c r="H5" s="55"/>
      <c r="I5" s="76"/>
      <c r="J5" s="15"/>
      <c r="K5" s="15"/>
    </row>
    <row r="6" spans="1:16" ht="16.5" thickBot="1" x14ac:dyDescent="0.3">
      <c r="A6" s="1"/>
      <c r="B6" s="1"/>
      <c r="C6" s="1"/>
      <c r="D6" s="1"/>
      <c r="E6" s="7"/>
      <c r="F6" s="1"/>
      <c r="G6" s="1"/>
      <c r="H6" s="55"/>
      <c r="I6" s="55"/>
      <c r="J6" s="15"/>
      <c r="K6" s="15"/>
    </row>
    <row r="7" spans="1:16" ht="15" customHeight="1" x14ac:dyDescent="0.25">
      <c r="A7" s="1"/>
      <c r="B7" s="39" t="s">
        <v>41</v>
      </c>
      <c r="C7" s="111" t="s">
        <v>178</v>
      </c>
      <c r="D7" s="38" t="s">
        <v>40</v>
      </c>
      <c r="F7" s="1"/>
      <c r="G7" s="1"/>
      <c r="H7" s="1"/>
      <c r="I7" s="1"/>
      <c r="J7" s="15"/>
      <c r="K7" s="15"/>
    </row>
    <row r="8" spans="1:16" s="8" customFormat="1" ht="16.5" thickBot="1" x14ac:dyDescent="0.3">
      <c r="A8" s="9"/>
      <c r="B8" s="9"/>
      <c r="C8" s="9"/>
      <c r="D8" s="10"/>
      <c r="E8" s="10"/>
      <c r="F8" s="83" t="s">
        <v>63</v>
      </c>
      <c r="G8" s="84"/>
      <c r="H8" s="84"/>
      <c r="I8" s="85"/>
      <c r="J8" s="17"/>
      <c r="K8" s="11"/>
      <c r="L8" s="2"/>
      <c r="M8" s="2"/>
      <c r="N8" s="2"/>
      <c r="O8" s="2"/>
      <c r="P8" s="2"/>
    </row>
    <row r="9" spans="1:16" ht="26.25" thickBot="1" x14ac:dyDescent="0.3">
      <c r="A9" s="35" t="s">
        <v>3</v>
      </c>
      <c r="B9" s="24" t="s">
        <v>10</v>
      </c>
      <c r="C9" s="23" t="s">
        <v>4</v>
      </c>
      <c r="D9" s="23" t="s">
        <v>5</v>
      </c>
      <c r="E9" s="23" t="s">
        <v>6</v>
      </c>
      <c r="F9" s="75" t="s">
        <v>62</v>
      </c>
      <c r="G9" s="75" t="s">
        <v>60</v>
      </c>
      <c r="H9" s="75" t="s">
        <v>61</v>
      </c>
      <c r="I9" s="75" t="s">
        <v>138</v>
      </c>
      <c r="J9" s="24" t="s">
        <v>7</v>
      </c>
      <c r="K9" s="25" t="s">
        <v>8</v>
      </c>
    </row>
    <row r="10" spans="1:16" s="11" customFormat="1" ht="157.5" x14ac:dyDescent="0.25">
      <c r="A10" s="12" t="str">
        <f>IF(OR(B10&lt;&gt;"",J10&lt;&gt;""),"IMG01","")</f>
        <v>IMG01</v>
      </c>
      <c r="B10" s="78" t="s">
        <v>149</v>
      </c>
      <c r="C10" s="26" t="str">
        <f>IF(OR(B10&lt;&gt;Ayuda!A5,J10&lt;&gt;""),IF($G$4="Recurso",CONCATENATE($G$4," ",$G$5),$G$4),"")</f>
        <v>Recurso M5A</v>
      </c>
      <c r="D10" s="112" t="s">
        <v>152</v>
      </c>
      <c r="E10" s="13" t="s">
        <v>147</v>
      </c>
      <c r="F10" s="13"/>
      <c r="G10" s="13" t="str">
        <f>IF(F10&lt;&gt;"",IF($G$4="Recurso",IF(LEFT($G$5,1)="M",VLOOKUP($G$5,'Definición técnica de imagenes'!$A$3:$G$17,5,FALSE),IF($G$5="F1",'Definición técnica de imagenes'!$E$15,'Definición técnica de imagenes'!$F$13)),'Definición técnica de imagenes'!$E$16),"")</f>
        <v/>
      </c>
      <c r="H10" s="13" t="str">
        <f>IF(I10&lt;&gt;"",IF(OR(B10&lt;&gt;"",J10&lt;&gt;""),CONCATENATE($C$7,"_",$A10,IF($G$4="Cuaderno de Estudio","_zoom",CONCATENATE("a",IF(LEFT($G$5,1)="F",".jpg",".png")))),""),"")</f>
        <v>CS_04_05_REC50_IMG01a.png</v>
      </c>
      <c r="I10" s="13" t="str">
        <f>IF(OR(B10&lt;&gt;"",J10&lt;&gt;""),IF($G$4="Recurso",IF(LEFT($G$5,1)="M",VLOOKUP($G$5,'Definición técnica de imagenes'!$A$3:$G$17,6,FALSE),IF($G$5="F1","","")),'Definición técnica de imagenes'!$F$16),"")</f>
        <v>500 x 500 px</v>
      </c>
      <c r="J10" s="13" t="s">
        <v>150</v>
      </c>
      <c r="K10" s="18"/>
    </row>
    <row r="11" spans="1:16" s="11" customFormat="1" ht="13.9" customHeight="1" x14ac:dyDescent="0.25">
      <c r="A11" s="12" t="str">
        <f>IF(OR(B11&lt;&gt;"",J11&lt;&gt;""),CONCATENATE(LEFT(A10,3),IF(MID(A10,4,2)+1&lt;10,CONCATENATE("0",MID(A10,4,2)+1))),"")</f>
        <v>IMG02</v>
      </c>
      <c r="B11" s="27" t="s">
        <v>151</v>
      </c>
      <c r="C11" s="26" t="str">
        <f t="shared" ref="C11:C22" si="0">IF(OR(B11&lt;&gt;"",J11&lt;&gt;""),IF($G$4="Recurso",CONCATENATE($G$4," ",$G$5),$G$4),"")</f>
        <v>Recurso M5A</v>
      </c>
      <c r="D11" s="13" t="s">
        <v>152</v>
      </c>
      <c r="E11" s="112" t="s">
        <v>147</v>
      </c>
      <c r="F11" s="13" t="str">
        <f t="shared" ref="F11:F74" si="1">IF(OR(B11&lt;&gt;"",J11&lt;&gt;""),CONCATENATE($C$7,"_",$A11,IF($G$4="Cuaderno de Estudio","_small",CONCATENATE(IF(I11="","","n"),IF(LEFT($G$5,1)="F",".jpg",".png")))),"")</f>
        <v>CS_04_05_REC50_IMG02n.png</v>
      </c>
      <c r="G11" s="13" t="str">
        <f>IF(F11&lt;&gt;"",IF($G$4="Recurso",IF(LEFT($G$5,1)="M",VLOOKUP($G$5,'Definición técnica de imagenes'!$A$3:$G$17,5,FALSE),IF($G$5="F1",'Definición técnica de imagenes'!$E$15,'Definición técnica de imagenes'!$F$13)),'Definición técnica de imagenes'!$E$16),"")</f>
        <v>286 x 286 px</v>
      </c>
      <c r="H11" s="13" t="str">
        <f t="shared" ref="H11:H74" si="2">IF(I11&lt;&gt;"",IF(OR(B11&lt;&gt;"",J11&lt;&gt;""),CONCATENATE($C$7,"_",$A11,IF($G$4="Cuaderno de Estudio","_zoom",CONCATENATE("a",IF(LEFT($G$5,1)="F",".jpg",".png")))),""),"")</f>
        <v>CS_04_05_REC50_IMG02a.png</v>
      </c>
      <c r="I11" s="13" t="str">
        <f>IF(OR(B11&lt;&gt;"",J11&lt;&gt;""),IF($G$4="Recurso",IF(LEFT($G$5,1)="M",VLOOKUP($G$5,'Definición técnica de imagenes'!$A$3:$G$17,6,FALSE),IF($G$5="F1","","")),'Definición técnica de imagenes'!$F$16),"")</f>
        <v>500 x 500 px</v>
      </c>
      <c r="J11" s="18" t="s">
        <v>153</v>
      </c>
      <c r="K11" s="14"/>
    </row>
    <row r="12" spans="1:16" s="11" customFormat="1" ht="81" x14ac:dyDescent="0.25">
      <c r="A12" s="114" t="s">
        <v>155</v>
      </c>
      <c r="B12" s="28" t="s">
        <v>154</v>
      </c>
      <c r="C12" s="26" t="str">
        <f t="shared" si="0"/>
        <v>Recurso M5A</v>
      </c>
      <c r="D12" s="112" t="s">
        <v>152</v>
      </c>
      <c r="E12" s="112" t="s">
        <v>147</v>
      </c>
      <c r="F12" s="13" t="str">
        <f t="shared" si="1"/>
        <v>CS_04_05_REC50_IMG3n.png</v>
      </c>
      <c r="G12" s="13" t="str">
        <f>IF(F12&lt;&gt;"",IF($G$4="Recurso",IF(LEFT($G$5,1)="M",VLOOKUP($G$5,'Definición técnica de imagenes'!$A$3:$G$17,5,FALSE),IF($G$5="F1",'Definición técnica de imagenes'!$E$15,'Definición técnica de imagenes'!$F$13)),'Definición técnica de imagenes'!$E$16),"")</f>
        <v>286 x 286 px</v>
      </c>
      <c r="H12" s="13" t="str">
        <f t="shared" si="2"/>
        <v>CS_04_05_REC50_IMG3a.png</v>
      </c>
      <c r="I12" s="13" t="str">
        <f>IF(OR(B12&lt;&gt;"",J12&lt;&gt;""),IF($G$4="Recurso",IF(LEFT($G$5,1)="M",VLOOKUP($G$5,'Definición técnica de imagenes'!$A$3:$G$17,6,FALSE),IF($G$5="F1","","")),'Definición técnica de imagenes'!$F$16),"")</f>
        <v>500 x 500 px</v>
      </c>
      <c r="J12" s="113" t="s">
        <v>156</v>
      </c>
      <c r="K12" s="18"/>
    </row>
    <row r="13" spans="1:16" s="11" customFormat="1" ht="121.5" x14ac:dyDescent="0.25">
      <c r="A13" s="12" t="str">
        <f t="shared" ref="A12:A30" si="3">IF(OR(B13&lt;&gt;"",J13&lt;&gt;""),CONCATENATE(LEFT(A12,3),IF(MID(A12,4,2)+1&lt;10,CONCATENATE("0",MID(A12,4,2)+1))),"")</f>
        <v>IMG04</v>
      </c>
      <c r="B13" s="27" t="s">
        <v>157</v>
      </c>
      <c r="C13" s="26" t="str">
        <f t="shared" si="0"/>
        <v>Recurso M5A</v>
      </c>
      <c r="D13" s="112" t="s">
        <v>152</v>
      </c>
      <c r="E13" s="112" t="s">
        <v>147</v>
      </c>
      <c r="F13" s="13" t="str">
        <f t="shared" si="1"/>
        <v>CS_04_05_REC50_IMG04n.png</v>
      </c>
      <c r="G13" s="13" t="str">
        <f>IF(F13&lt;&gt;"",IF($G$4="Recurso",IF(LEFT($G$5,1)="M",VLOOKUP($G$5,'Definición técnica de imagenes'!$A$3:$G$17,5,FALSE),IF($G$5="F1",'Definición técnica de imagenes'!$E$15,'Definición técnica de imagenes'!$F$13)),'Definición técnica de imagenes'!$E$16),"")</f>
        <v>286 x 286 px</v>
      </c>
      <c r="H13" s="13" t="str">
        <f t="shared" si="2"/>
        <v>CS_04_05_REC50_IMG04a.png</v>
      </c>
      <c r="I13" s="13" t="str">
        <f>IF(OR(B13&lt;&gt;"",J13&lt;&gt;""),IF($G$4="Recurso",IF(LEFT($G$5,1)="M",VLOOKUP($G$5,'Definición técnica de imagenes'!$A$3:$G$17,6,FALSE),IF($G$5="F1","","")),'Definición técnica de imagenes'!$F$16),"")</f>
        <v>500 x 500 px</v>
      </c>
      <c r="J13" s="18" t="s">
        <v>158</v>
      </c>
      <c r="K13" s="18"/>
    </row>
    <row r="14" spans="1:16" s="11" customFormat="1" ht="94.5" x14ac:dyDescent="0.25">
      <c r="A14" s="12" t="str">
        <f t="shared" si="3"/>
        <v>IMG05</v>
      </c>
      <c r="B14" s="27" t="s">
        <v>159</v>
      </c>
      <c r="C14" s="26" t="str">
        <f t="shared" si="0"/>
        <v>Recurso M5A</v>
      </c>
      <c r="D14" s="112" t="s">
        <v>152</v>
      </c>
      <c r="E14" s="112" t="s">
        <v>147</v>
      </c>
      <c r="F14" s="13" t="str">
        <f t="shared" si="1"/>
        <v>CS_04_05_REC50_IMG05n.png</v>
      </c>
      <c r="G14" s="13" t="str">
        <f>IF(F14&lt;&gt;"",IF($G$4="Recurso",IF(LEFT($G$5,1)="M",VLOOKUP($G$5,'Definición técnica de imagenes'!$A$3:$G$17,5,FALSE),IF($G$5="F1",'Definición técnica de imagenes'!$E$15,'Definición técnica de imagenes'!$F$13)),'Definición técnica de imagenes'!$E$16),"")</f>
        <v>286 x 286 px</v>
      </c>
      <c r="H14" s="13" t="str">
        <f t="shared" si="2"/>
        <v>CS_04_05_REC50_IMG05a.png</v>
      </c>
      <c r="I14" s="13" t="str">
        <f>IF(OR(B14&lt;&gt;"",J14&lt;&gt;""),IF($G$4="Recurso",IF(LEFT($G$5,1)="M",VLOOKUP($G$5,'Definición técnica de imagenes'!$A$3:$G$17,6,FALSE),IF($G$5="F1","","")),'Definición técnica de imagenes'!$F$16),"")</f>
        <v>500 x 500 px</v>
      </c>
      <c r="J14" s="113" t="s">
        <v>160</v>
      </c>
      <c r="K14" s="18"/>
    </row>
    <row r="15" spans="1:16" s="11" customFormat="1" ht="94.5" x14ac:dyDescent="0.25">
      <c r="A15" s="12" t="str">
        <f t="shared" si="3"/>
        <v>IMG06</v>
      </c>
      <c r="B15" s="27" t="s">
        <v>161</v>
      </c>
      <c r="C15" s="26" t="str">
        <f t="shared" si="0"/>
        <v>Recurso M5A</v>
      </c>
      <c r="D15" s="112" t="s">
        <v>152</v>
      </c>
      <c r="E15" s="112" t="s">
        <v>147</v>
      </c>
      <c r="F15" s="13" t="str">
        <f t="shared" si="1"/>
        <v>CS_04_05_REC50_IMG06n.png</v>
      </c>
      <c r="G15" s="13" t="str">
        <f>IF(F15&lt;&gt;"",IF($G$4="Recurso",IF(LEFT($G$5,1)="M",VLOOKUP($G$5,'Definición técnica de imagenes'!$A$3:$G$17,5,FALSE),IF($G$5="F1",'Definición técnica de imagenes'!$E$15,'Definición técnica de imagenes'!$F$13)),'Definición técnica de imagenes'!$E$16),"")</f>
        <v>286 x 286 px</v>
      </c>
      <c r="H15" s="13" t="str">
        <f t="shared" si="2"/>
        <v>CS_04_05_REC50_IMG06a.png</v>
      </c>
      <c r="I15" s="13" t="str">
        <f>IF(OR(B15&lt;&gt;"",J15&lt;&gt;""),IF($G$4="Recurso",IF(LEFT($G$5,1)="M",VLOOKUP($G$5,'Definición técnica de imagenes'!$A$3:$G$17,6,FALSE),IF($G$5="F1","","")),'Definición técnica de imagenes'!$F$16),"")</f>
        <v>500 x 500 px</v>
      </c>
      <c r="J15" s="20" t="s">
        <v>162</v>
      </c>
      <c r="K15" s="20"/>
    </row>
    <row r="16" spans="1:16" s="11" customFormat="1" ht="95.25" x14ac:dyDescent="0.3">
      <c r="A16" s="12" t="str">
        <f t="shared" si="3"/>
        <v>IMG07</v>
      </c>
      <c r="B16" s="27" t="s">
        <v>163</v>
      </c>
      <c r="C16" s="26" t="str">
        <f t="shared" si="0"/>
        <v>Recurso M5A</v>
      </c>
      <c r="D16" s="112" t="s">
        <v>152</v>
      </c>
      <c r="E16" s="112" t="s">
        <v>147</v>
      </c>
      <c r="F16" s="13" t="str">
        <f t="shared" si="1"/>
        <v>CS_04_05_REC50_IMG07n.png</v>
      </c>
      <c r="G16" s="13" t="str">
        <f>IF(F16&lt;&gt;"",IF($G$4="Recurso",IF(LEFT($G$5,1)="M",VLOOKUP($G$5,'Definición técnica de imagenes'!$A$3:$G$17,5,FALSE),IF($G$5="F1",'Definición técnica de imagenes'!$E$15,'Definición técnica de imagenes'!$F$13)),'Definición técnica de imagenes'!$E$16),"")</f>
        <v>286 x 286 px</v>
      </c>
      <c r="H16" s="13" t="str">
        <f t="shared" si="2"/>
        <v>CS_04_05_REC50_IMG07a.png</v>
      </c>
      <c r="I16" s="13" t="str">
        <f>IF(OR(B16&lt;&gt;"",J16&lt;&gt;""),IF($G$4="Recurso",IF(LEFT($G$5,1)="M",VLOOKUP($G$5,'Definición técnica de imagenes'!$A$3:$G$17,6,FALSE),IF($G$5="F1","","")),'Definición técnica de imagenes'!$F$16),"")</f>
        <v>500 x 500 px</v>
      </c>
      <c r="J16" s="33" t="s">
        <v>164</v>
      </c>
      <c r="K16" s="36"/>
    </row>
    <row r="17" spans="1:11" s="11" customFormat="1" ht="94.5" x14ac:dyDescent="0.25">
      <c r="A17" s="12" t="str">
        <f t="shared" si="3"/>
        <v>IMG08</v>
      </c>
      <c r="B17" s="27" t="s">
        <v>165</v>
      </c>
      <c r="C17" s="26" t="str">
        <f t="shared" si="0"/>
        <v>Recurso M5A</v>
      </c>
      <c r="D17" s="112" t="s">
        <v>152</v>
      </c>
      <c r="E17" s="112" t="s">
        <v>147</v>
      </c>
      <c r="F17" s="13" t="str">
        <f t="shared" si="1"/>
        <v>CS_04_05_REC50_IMG08n.png</v>
      </c>
      <c r="G17" s="13" t="str">
        <f>IF(F17&lt;&gt;"",IF($G$4="Recurso",IF(LEFT($G$5,1)="M",VLOOKUP($G$5,'Definición técnica de imagenes'!$A$3:$G$17,5,FALSE),IF($G$5="F1",'Definición técnica de imagenes'!$E$15,'Definición técnica de imagenes'!$F$13)),'Definición técnica de imagenes'!$E$16),"")</f>
        <v>286 x 286 px</v>
      </c>
      <c r="H17" s="13" t="str">
        <f t="shared" si="2"/>
        <v>CS_04_05_REC50_IMG08a.png</v>
      </c>
      <c r="I17" s="13" t="str">
        <f>IF(OR(B17&lt;&gt;"",J17&lt;&gt;""),IF($G$4="Recurso",IF(LEFT($G$5,1)="M",VLOOKUP($G$5,'Definición técnica de imagenes'!$A$3:$G$17,6,FALSE),IF($G$5="F1","","")),'Definición técnica de imagenes'!$F$16),"")</f>
        <v>500 x 500 px</v>
      </c>
      <c r="J17" s="20" t="s">
        <v>166</v>
      </c>
      <c r="K17" s="20"/>
    </row>
    <row r="18" spans="1:11" s="11" customFormat="1" ht="108" x14ac:dyDescent="0.25">
      <c r="A18" s="12" t="str">
        <f t="shared" si="3"/>
        <v>IMG09</v>
      </c>
      <c r="B18" s="27" t="s">
        <v>167</v>
      </c>
      <c r="C18" s="26" t="str">
        <f t="shared" si="0"/>
        <v>Recurso M5A</v>
      </c>
      <c r="D18" s="112" t="s">
        <v>152</v>
      </c>
      <c r="E18" s="112" t="s">
        <v>147</v>
      </c>
      <c r="F18" s="13" t="str">
        <f t="shared" si="1"/>
        <v>CS_04_05_REC50_IMG09n.png</v>
      </c>
      <c r="G18" s="13" t="str">
        <f>IF(F18&lt;&gt;"",IF($G$4="Recurso",IF(LEFT($G$5,1)="M",VLOOKUP($G$5,'Definición técnica de imagenes'!$A$3:$G$17,5,FALSE),IF($G$5="F1",'Definición técnica de imagenes'!$E$15,'Definición técnica de imagenes'!$F$13)),'Definición técnica de imagenes'!$E$16),"")</f>
        <v>286 x 286 px</v>
      </c>
      <c r="H18" s="13" t="str">
        <f t="shared" si="2"/>
        <v>CS_04_05_REC50_IMG09a.png</v>
      </c>
      <c r="I18" s="13" t="str">
        <f>IF(OR(B18&lt;&gt;"",J18&lt;&gt;""),IF($G$4="Recurso",IF(LEFT($G$5,1)="M",VLOOKUP($G$5,'Definición técnica de imagenes'!$A$3:$G$17,6,FALSE),IF($G$5="F1","","")),'Definición técnica de imagenes'!$F$16),"")</f>
        <v>500 x 500 px</v>
      </c>
      <c r="J18" s="20" t="s">
        <v>168</v>
      </c>
      <c r="K18" s="20"/>
    </row>
    <row r="19" spans="1:11" s="11" customFormat="1" ht="81" x14ac:dyDescent="0.3">
      <c r="A19" s="114" t="s">
        <v>170</v>
      </c>
      <c r="B19" s="34" t="s">
        <v>169</v>
      </c>
      <c r="C19" s="26" t="str">
        <f t="shared" si="0"/>
        <v>Recurso M5A</v>
      </c>
      <c r="D19" s="112" t="s">
        <v>152</v>
      </c>
      <c r="E19" s="112" t="s">
        <v>147</v>
      </c>
      <c r="F19" s="13" t="str">
        <f t="shared" si="1"/>
        <v>CS_04_05_REC50_IMG10n.png</v>
      </c>
      <c r="G19" s="13" t="str">
        <f>IF(F19&lt;&gt;"",IF($G$4="Recurso",IF(LEFT($G$5,1)="M",VLOOKUP($G$5,'Definición técnica de imagenes'!$A$3:$G$17,5,FALSE),IF($G$5="F1",'Definición técnica de imagenes'!$E$15,'Definición técnica de imagenes'!$F$13)),'Definición técnica de imagenes'!$E$16),"")</f>
        <v>286 x 286 px</v>
      </c>
      <c r="H19" s="13" t="str">
        <f t="shared" si="2"/>
        <v>CS_04_05_REC50_IMG10a.png</v>
      </c>
      <c r="I19" s="13" t="str">
        <f>IF(OR(B19&lt;&gt;"",J19&lt;&gt;""),IF($G$4="Recurso",IF(LEFT($G$5,1)="M",VLOOKUP($G$5,'Definición técnica de imagenes'!$A$3:$G$17,6,FALSE),IF($G$5="F1","","")),'Definición técnica de imagenes'!$F$16),"")</f>
        <v>500 x 500 px</v>
      </c>
      <c r="J19" s="115" t="s">
        <v>171</v>
      </c>
      <c r="K19" s="36"/>
    </row>
    <row r="20" spans="1:11" s="11" customFormat="1" ht="81" x14ac:dyDescent="0.25">
      <c r="A20" s="114" t="s">
        <v>173</v>
      </c>
      <c r="B20" s="27" t="s">
        <v>172</v>
      </c>
      <c r="C20" s="26" t="str">
        <f t="shared" si="0"/>
        <v>Recurso M5A</v>
      </c>
      <c r="D20" s="112" t="s">
        <v>152</v>
      </c>
      <c r="E20" s="112" t="s">
        <v>147</v>
      </c>
      <c r="F20" s="13" t="str">
        <f t="shared" si="1"/>
        <v>CS_04_05_REC50_IMG11n.png</v>
      </c>
      <c r="G20" s="13" t="str">
        <f>IF(F20&lt;&gt;"",IF($G$4="Recurso",IF(LEFT($G$5,1)="M",VLOOKUP($G$5,'Definición técnica de imagenes'!$A$3:$G$17,5,FALSE),IF($G$5="F1",'Definición técnica de imagenes'!$E$15,'Definición técnica de imagenes'!$F$13)),'Definición técnica de imagenes'!$E$16),"")</f>
        <v>286 x 286 px</v>
      </c>
      <c r="H20" s="13" t="str">
        <f t="shared" si="2"/>
        <v>CS_04_05_REC50_IMG11a.png</v>
      </c>
      <c r="I20" s="13" t="str">
        <f>IF(OR(B20&lt;&gt;"",J20&lt;&gt;""),IF($G$4="Recurso",IF(LEFT($G$5,1)="M",VLOOKUP($G$5,'Definición técnica de imagenes'!$A$3:$G$17,6,FALSE),IF($G$5="F1","","")),'Definición técnica de imagenes'!$F$16),"")</f>
        <v>500 x 500 px</v>
      </c>
      <c r="J20" s="18" t="s">
        <v>174</v>
      </c>
      <c r="K20" s="20"/>
    </row>
    <row r="21" spans="1:11" s="11" customFormat="1" ht="135" x14ac:dyDescent="0.25">
      <c r="A21" s="114" t="s">
        <v>176</v>
      </c>
      <c r="B21" s="29" t="s">
        <v>175</v>
      </c>
      <c r="C21" s="26" t="str">
        <f t="shared" si="0"/>
        <v>Recurso M5A</v>
      </c>
      <c r="D21" s="112" t="s">
        <v>152</v>
      </c>
      <c r="E21" s="112" t="s">
        <v>147</v>
      </c>
      <c r="F21" s="13" t="str">
        <f t="shared" si="1"/>
        <v>CS_04_05_REC50_IMG12n.png</v>
      </c>
      <c r="G21" s="13" t="str">
        <f>IF(F21&lt;&gt;"",IF($G$4="Recurso",IF(LEFT($G$5,1)="M",VLOOKUP($G$5,'Definición técnica de imagenes'!$A$3:$G$17,5,FALSE),IF($G$5="F1",'Definición técnica de imagenes'!$E$15,'Definición técnica de imagenes'!$F$13)),'Definición técnica de imagenes'!$E$16),"")</f>
        <v>286 x 286 px</v>
      </c>
      <c r="H21" s="13" t="str">
        <f t="shared" si="2"/>
        <v>CS_04_05_REC50_IMG12a.png</v>
      </c>
      <c r="I21" s="13" t="str">
        <f>IF(OR(B21&lt;&gt;"",J21&lt;&gt;""),IF($G$4="Recurso",IF(LEFT($G$5,1)="M",VLOOKUP($G$5,'Definición técnica de imagenes'!$A$3:$G$17,6,FALSE),IF($G$5="F1","","")),'Definición técnica de imagenes'!$F$16),"")</f>
        <v>500 x 500 px</v>
      </c>
      <c r="J21" s="20" t="s">
        <v>177</v>
      </c>
      <c r="K21" s="20"/>
    </row>
    <row r="22" spans="1:11" s="11" customFormat="1" x14ac:dyDescent="0.25">
      <c r="A22" s="12" t="str">
        <f t="shared" si="3"/>
        <v/>
      </c>
      <c r="B22" s="30"/>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IF(OR(B22&lt;&gt;"",J22&lt;&gt;""),IF($G$4="Recurso",IF(LEFT($G$5,1)="M",VLOOKUP($G$5,'Definición técnica de imagenes'!$A$3:$G$17,6,FALSE),IF($G$5="F1","","")),'Definición técnica de imagenes'!$F$16),"")</f>
        <v/>
      </c>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IF(OR(B23&lt;&gt;"",J23&lt;&gt;""),IF($G$4="Recurso",IF(LEFT($G$5,1)="M",VLOOKUP($G$5,'Definición técnica de imagenes'!$A$3:$G$17,6,FALSE),IF($G$5="F1","","")),'Definición técnica de imagenes'!$F$16),"")</f>
        <v/>
      </c>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IF(OR(B24&lt;&gt;"",J24&lt;&gt;""),IF($G$4="Recurso",IF(LEFT($G$5,1)="M",VLOOKUP($G$5,'Definición técnica de imagenes'!$A$3:$G$17,6,FALSE),IF($G$5="F1","","")),'Definición técnica de imagenes'!$F$16),"")</f>
        <v/>
      </c>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4" t="s">
        <v>39</v>
      </c>
      <c r="B1" s="95"/>
      <c r="C1" s="95"/>
      <c r="D1" s="95"/>
      <c r="E1" s="95"/>
      <c r="F1" s="96"/>
    </row>
    <row r="2" spans="1:11" x14ac:dyDescent="0.25">
      <c r="A2" s="45" t="s">
        <v>43</v>
      </c>
      <c r="B2" s="46"/>
      <c r="C2" s="97" t="s">
        <v>14</v>
      </c>
      <c r="D2" s="98"/>
      <c r="E2" s="99"/>
      <c r="F2" s="47"/>
    </row>
    <row r="3" spans="1:11" ht="63" x14ac:dyDescent="0.25">
      <c r="A3" s="48" t="s">
        <v>44</v>
      </c>
      <c r="B3" s="46"/>
      <c r="C3" s="103" t="s">
        <v>15</v>
      </c>
      <c r="D3" s="104"/>
      <c r="E3" s="105"/>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6" t="str">
        <f>CONCATENATE(H21,"_",I21,"_",J21,"_CO")</f>
        <v>LE_07_04_CO</v>
      </c>
      <c r="E5" s="107"/>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2" t="str">
        <f>CONCATENATE("SolicitudGrafica_",D5,".xls")</f>
        <v>SolicitudGrafica_LE_07_04_CO.xls</v>
      </c>
      <c r="E7" s="92"/>
      <c r="F7" s="93"/>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4" t="s">
        <v>42</v>
      </c>
      <c r="B13" s="95"/>
      <c r="C13" s="95"/>
      <c r="D13" s="95"/>
      <c r="E13" s="95"/>
      <c r="F13" s="96"/>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97" t="s">
        <v>50</v>
      </c>
      <c r="D15" s="98"/>
      <c r="E15" s="98"/>
      <c r="F15" s="99"/>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0" t="str">
        <f>CONCATENATE(H21,"_",I21,"_",J21,"_",K45)</f>
        <v>LE_07_04_REC10</v>
      </c>
      <c r="E17" s="101"/>
      <c r="F17" s="102"/>
      <c r="J17" s="37">
        <v>14</v>
      </c>
      <c r="K17" s="37">
        <v>14</v>
      </c>
    </row>
    <row r="18" spans="1:11" ht="79.5" thickBot="1" x14ac:dyDescent="0.3">
      <c r="A18" s="48" t="s">
        <v>49</v>
      </c>
      <c r="B18" s="46"/>
      <c r="C18" s="77" t="s">
        <v>145</v>
      </c>
      <c r="D18" s="92" t="str">
        <f>CONCATENATE("SolicitudGrafica_",D17,".xls")</f>
        <v>SolicitudGrafica_LE_07_04_REC10.xls</v>
      </c>
      <c r="E18" s="92"/>
      <c r="F18" s="93"/>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MarGB</cp:lastModifiedBy>
  <dcterms:created xsi:type="dcterms:W3CDTF">2014-07-01T23:43:25Z</dcterms:created>
  <dcterms:modified xsi:type="dcterms:W3CDTF">2015-04-16T15:25:11Z</dcterms:modified>
</cp:coreProperties>
</file>