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1" i="1"/>
  <c r="C10" i="1"/>
  <c r="D18" i="2"/>
  <c r="D7" i="2"/>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A19"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<sst xmlns="http://schemas.openxmlformats.org/spreadsheetml/2006/main" count="372" uniqueCount="229">
  <si>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</si>
  <si>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</si>
  <si>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</si>
  <si>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</si>
  <si>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</si>
  <si>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</si>
  <si>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</si>
  <si>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</si>
  <si>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</si>
  <si>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</si>
  <si>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</si>
  <si>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</si>
  <si>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</si>
  <si>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</si>
  <si>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</si>
  <si>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</si>
  <si>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</si>
  <si>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</si>
  <si>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</si>
  <si>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</si>
  <si>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</si>
  <si>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</si>
  <si>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</si>
  <si>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</si>
  <si>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</si>
  <si>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</si>
  <si>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</si>
  <si>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</si>
  <si>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</si>
  <si>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</si>
  <si>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</si>
  <si>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</si>
  <si>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</si>
  <si>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</si>
  <si>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</si>
  <si>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</si>
  <si>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</si>
  <si>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</si>
  <si>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</si>
  <si>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</si>
  <si>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</si>
  <si>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</si>
  <si>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</si>
  <si>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</si>
  <si>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</si>
  <si>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</si>
  <si>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</si>
  <si>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</si>
  <si>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</si>
  <si>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</si>
  <si>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</si>
  <si>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</si>
  <si>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</si>
  <si>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</si>
  <si>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</si>
  <si>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</si>
  <si>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</si>
  <si>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</si>
  <si>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</si>
  <si>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</si>
  <si>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</si>
  <si>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</si>
  <si>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</si>
  <si>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</si>
  <si>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</si>
  <si>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</si>
  <si>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</si>
  <si>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</si>
  <si>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</si>
  <si>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</si>
  <si>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</si>
  <si>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</si>
  <si>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</si>
  <si>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</si>
  <si>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</si>
  <si>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</si>
  <si>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</si>
  <si>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</si>
  <si>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</si>
  <si>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</si>
  <si>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</si>
  <si>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</si>
  <si>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</si>
  <si>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</si>
  <si>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</si>
  <si>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</si>
  <si>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</si>
  <si>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</si>
  <si>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</si>
  <si>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</si>
  <si>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</si>
  <si>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</si>
  <si>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</si>
  <si>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</si>
  <si>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</si>
  <si>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</si>
  <si>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</si>
  <si>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</si>
  <si>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</si>
  <si>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</si>
  <si>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</si>
  <si>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</si>
  <si>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</si>
  <si>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</si>
  <si>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</si>
  <si>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</si>
  <si>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</si>
  <si>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</si>
  <si>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</si>
  <si>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</si>
  <si>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</si>
  <si>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</si>
  <si>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</si>
  <si>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</si>
  <si>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</si>
  <si>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</si>
  <si>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</si>
  <si>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</si>
  <si>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</si>
  <si>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</si>
  <si>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</si>
  <si>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</si>
  <si>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</si>
  <si>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</si>
  <si>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</si>
  <si>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</si>
  <si>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</si>
  <si>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</si>
  <si>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</si>
  <si>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</si>
  <si>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</si>
  <si>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</si>
  <si>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</si>
  <si>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</si>
  <si>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</si>
  <si>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</si>
  <si>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</si>
  <si>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</si>
  <si>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</si>
  <si>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</si>
  <si>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</si>
  <si>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</si>
  <si>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</si>
  <si>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</si>
  <si>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</si>
  <si>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</si>
  <si>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</si>
  <si>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América precolombina</t>
  </si>
  <si>
    <t>Marcela Guevara B.</t>
  </si>
  <si>
    <t>Horizontal</t>
  </si>
  <si>
    <t>http://image.slidesharecdn.com/teoriaspoblamientoamerica-131022214427-phpapp02/95/teorias-del-poblamiento-de-amrica-8-1024.jpg?cb=1382496310</t>
  </si>
  <si>
    <t>http://image.slidesharecdn.com/teoriaspoblamientoamerica-131022214427-phpapp02/95/teorias-del-poblamiento-de-amrica-9-1024.jpg?cb=1382496310</t>
  </si>
  <si>
    <t>Mapamundi con las rutas del poblamiento americano</t>
  </si>
  <si>
    <t>IMG01B</t>
  </si>
  <si>
    <t>http://1.bp.blogspot.com/-scN0R8QVDuU/UETInRWqvpI/AAAAAAAAAhM/FhhSKQYjB-M/s1600/Cultura+Las+Vegas_evidencias.jpg</t>
  </si>
  <si>
    <t>Dibujo de pobladores de la cultura Las Vegas desarrollando diferentes actividades.</t>
  </si>
  <si>
    <t>http://image.slidesharecdn.com/culturatolteca-120905001307-phpapp01/95/cultura-tolteca-13-728.jpg?cb=1346822051</t>
  </si>
  <si>
    <t>Tiempo histórico de Mesoamérica</t>
  </si>
  <si>
    <t>http://1.bp.blogspot.com/_tTFdYezGXMQ/Snzk-VlVJEI/AAAAAAAAFV4/z0FuKMH4DE0/s1600/cazadores.jpg</t>
  </si>
  <si>
    <t>Pueblos nómadas de cazadores primitivos</t>
  </si>
  <si>
    <t>http://1.bp.blogspot.com/-PfecsS7ncHQ/UyeGnjJcudI/AAAAAAAADxI/ALMkfLBP0W0/s1600/Hombre+Croma%C3%B1%C3%B3n+poblaci%C3%B3n.jpg</t>
  </si>
  <si>
    <t>Pueblos de Alaska</t>
  </si>
  <si>
    <t>http://pueblosoriginarios.com/norte/artico/inuit/imagenes/zonas_inuit.gif</t>
  </si>
  <si>
    <t>Pueblos originarios</t>
  </si>
  <si>
    <t>https://encrypted-tbn2.gstatic.com/images?q=tbn:ANd9GcRgo4-6yOq3YHz7rkFDpt1TDE7r0ZJMnj3XKDE-KYT4sA4v8o2m</t>
  </si>
  <si>
    <t>Pescadores primitivos</t>
  </si>
  <si>
    <t>http://www.banrepcultural.org/sites/default/files/lablaa/revistas/credencial/octubre1992/images/imagen2.jpg</t>
  </si>
  <si>
    <t>http://static0.planetasaber.com/encyclopedia/Data/Imagenes/Thumbsico/000HVT01.jpg</t>
  </si>
  <si>
    <t>Templo I o del Gran Jaguar</t>
  </si>
  <si>
    <t>http://static0.planetasaber.com/encyclopedia/Data/Imagenes/FOTOS/000HOR01.jpg</t>
  </si>
  <si>
    <t>IMG10</t>
  </si>
  <si>
    <t>Chichén Itzá, El Castillo, 900-1150</t>
  </si>
  <si>
    <t>http://aulaplaneta.planetasaber.com/encyclopedia/default.asp?idpack=8&amp;idpil=000LRC01&amp;ruta=Buscador</t>
  </si>
  <si>
    <t>IMG11</t>
  </si>
  <si>
    <t>Distribución de las lenguas mayas actuales</t>
  </si>
  <si>
    <t>http://www.mexicomaxico.org/Tenoch/EvolTenoch/images/MexTenochPrimitivas2.jpg</t>
  </si>
  <si>
    <t>IMG12</t>
  </si>
  <si>
    <t>Lago de Texcoco. Isla  de  México-Tenochtitlán en el año 1325</t>
  </si>
  <si>
    <t>http://static0.planetasaber.com/encyclopedia/Data/Imagenes/IMAGEN/0006PS01.JPG</t>
  </si>
  <si>
    <t>IMG13</t>
  </si>
  <si>
    <t>Ciudad de Tenochtitlán</t>
  </si>
  <si>
    <t>http://upload.wikimedia.org/wikipedia/commons/thumb/2/29/Codex_Osuna_Triple_Alliance.JPG/400px-Codex_Osuna_Triple_Alliance.JPG</t>
  </si>
  <si>
    <t>IMG14</t>
  </si>
  <si>
    <t>Representación pictográfica de la Triple Alianza en el Códice Osuna(1565?)</t>
  </si>
  <si>
    <t>http://aulaplaneta.planetasaber.com/encyclopedia/default.asp?idreg=8363&amp;ruta=Buscador</t>
  </si>
  <si>
    <t>IMG15</t>
  </si>
  <si>
    <t>Extensión del Imperio Inca</t>
  </si>
  <si>
    <t>http://static0.planetasaber.com/encyclopedia/Data/Imagenes/FOTOS/0004TE01.jpg</t>
  </si>
  <si>
    <t>IMG16</t>
  </si>
  <si>
    <t>Restos de la ciudad inca de Machu Picchu, en el departamento de Cuzco, Perú</t>
  </si>
  <si>
    <t>http://static0.planetasaber.com/encyclopedia/Data/Imagenes/FOTOS/0004TK01.jpg</t>
  </si>
  <si>
    <t>IMG17</t>
  </si>
  <si>
    <t>Machu Picchu. Cuzco-Perú.</t>
  </si>
  <si>
    <t>http://static0.planetasaber.com/encyclopedia/Data/Imagenes/FOTOS/0004VV01.jpg</t>
  </si>
  <si>
    <t>IMG18</t>
  </si>
  <si>
    <t>La fortaleza de Sacsayhuamán</t>
  </si>
  <si>
    <t>http://static0.planetasaber.com/encyclopedia/Data/Imagenes/FOTOS/000QD501.jpg</t>
  </si>
  <si>
    <t>IMG19</t>
  </si>
  <si>
    <t>Templo de Acllahuasi.</t>
  </si>
  <si>
    <t>http://1.bp.blogspot.com/_uheNlUAGBA8/SjBVSoFAU3I/AAAAAAAABQk/-z_o3J69mfc/s1600/muiscas.gif</t>
  </si>
  <si>
    <t>IMG20</t>
  </si>
  <si>
    <t>Asentamiento de los chibchas en lo que hoy es Colombia</t>
  </si>
  <si>
    <t>http://upload.wikimedia.org/wikipedia/commons/thumb/3/35/Mapa_del_Territorio_Muisca.svg/250px-Mapa_del_Territorio_Muisca.svg.png</t>
  </si>
  <si>
    <t>IMG21</t>
  </si>
  <si>
    <t>Mapa del territorio muisca a la llegada de los españoles (siglo XV)</t>
  </si>
  <si>
    <t>http://sobreleyendas.com/wp-content/uploads/2008/08/el-dorado.jpg</t>
  </si>
  <si>
    <t>IMG22</t>
  </si>
  <si>
    <t>Leyenda de El Dorado</t>
  </si>
  <si>
    <t>http://3.bp.blogspot.com/-1-fkhAnH_7M/UWcRzhacZ5I/AAAAAAAAAJI/EAQSRVLV7YY/s320/images+(8).jpg</t>
  </si>
  <si>
    <t>IMG23</t>
  </si>
  <si>
    <t>Chibchas trabajando</t>
  </si>
  <si>
    <t>http://www.lablaa.org/blaavirtual/ninos/muisca/images/muis7.jpg</t>
  </si>
  <si>
    <t>IMG24</t>
  </si>
  <si>
    <t>Arquitectura chibcha</t>
  </si>
  <si>
    <t>http://www.banrepcultural.org/blaavirtual/ninos/taironas/tairona.htm</t>
  </si>
  <si>
    <t>IMG25</t>
  </si>
  <si>
    <t>Imagen del territorio tairona</t>
  </si>
  <si>
    <t>http://www.banrepcultural.org/blaavirtual/ninos/taironas/tairona1.htm</t>
  </si>
  <si>
    <t>IMG26</t>
  </si>
  <si>
    <t>Paisaje tairona</t>
  </si>
  <si>
    <t>http://www.banrepcultural.org/blaavirtual/ninos/taironas/tairona3.htm</t>
  </si>
  <si>
    <t>IMG27</t>
  </si>
  <si>
    <t>Aldeas taironas</t>
  </si>
  <si>
    <t>http://www.banrepcultural.org/blaavirtual/ninos/taironas/tairona5.htm</t>
  </si>
  <si>
    <t>IMG28</t>
  </si>
  <si>
    <t>Los taironas y su alimentación</t>
  </si>
  <si>
    <t>Fotografía</t>
  </si>
  <si>
    <t>Actividades de la vida diaria en Mesoamérica antes de 1492</t>
  </si>
  <si>
    <t>CS_06_05_CO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</si>
</sst>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9" fillId="0" borderId="5" xfId="0" applyNumberFormat="1" applyFont="1" applyFill="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0" fontId="14" fillId="0" borderId="5" xfId="0" applyFont="1" applyBorder="1" applyAlignment="1">
      <alignment horizontal="left" vertical="center"/>
    </xf>
    <xf numFmtId="0" fontId="14" fillId="0" borderId="5" xfId="0" applyFont="1" applyBorder="1" applyAlignment="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mage.slidesharecdn.com/teoriaspoblamientoamerica-131022214427-phpapp02/95/teorias-del-poblamiento-de-amrica-8-1024.jpg?cb=13824963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93" t="s">
        <v>24</v>
      </c>
      <c r="D2" s="94"/>
      <c r="F2" s="86" t="s">
        <v>1</v>
      </c>
      <c r="G2" s="87"/>
      <c r="H2" s="56"/>
      <c r="I2" s="56"/>
      <c r="J2" s="16"/>
    </row>
    <row r="3" spans="1:16" ht="15.75" x14ac:dyDescent="0.25">
      <c r="A3" s="1"/>
      <c r="B3" s="4" t="s">
        <v>9</v>
      </c>
      <c r="C3" s="95">
        <v>6</v>
      </c>
      <c r="D3" s="96"/>
      <c r="F3" s="88">
        <v>42101</v>
      </c>
      <c r="G3" s="89"/>
      <c r="H3" s="56"/>
      <c r="I3" s="56"/>
      <c r="J3" s="16"/>
    </row>
    <row r="4" spans="1:16" ht="16.5" x14ac:dyDescent="0.3">
      <c r="A4" s="1"/>
      <c r="B4" s="4" t="s">
        <v>55</v>
      </c>
      <c r="C4" s="95" t="s">
        <v>147</v>
      </c>
      <c r="D4" s="96"/>
      <c r="E4" s="5"/>
      <c r="F4" s="55" t="s">
        <v>56</v>
      </c>
      <c r="G4" s="54" t="s">
        <v>146</v>
      </c>
      <c r="H4" s="56"/>
      <c r="I4" s="56"/>
      <c r="J4" s="16"/>
      <c r="K4" s="16"/>
    </row>
    <row r="5" spans="1:16" ht="16.5" thickBot="1" x14ac:dyDescent="0.3">
      <c r="A5" s="1"/>
      <c r="B5" s="6" t="s">
        <v>2</v>
      </c>
      <c r="C5" s="97" t="s">
        <v>148</v>
      </c>
      <c r="D5" s="98"/>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228</v>
      </c>
      <c r="D7" s="39" t="s">
        <v>40</v>
      </c>
      <c r="F7" s="1"/>
      <c r="G7" s="1"/>
      <c r="H7" s="1"/>
      <c r="I7" s="1"/>
      <c r="J7" s="16"/>
      <c r="K7" s="16"/>
    </row>
    <row r="8" spans="1:16" s="9" customFormat="1" ht="16.5" thickBot="1" x14ac:dyDescent="0.3">
      <c r="A8" s="10"/>
      <c r="B8" s="10"/>
      <c r="C8" s="10"/>
      <c r="D8" s="11"/>
      <c r="E8" s="11"/>
      <c r="F8" s="90" t="s">
        <v>63</v>
      </c>
      <c r="G8" s="91"/>
      <c r="H8" s="91"/>
      <c r="I8" s="92"/>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41.75" x14ac:dyDescent="0.25">
      <c r="A10" s="13" t="str">
        <f>IF(OR(B10&lt;&gt;"",J10&lt;&gt;""),"IMG01A","")</f>
        <v>IMG01A</v>
      </c>
      <c r="B10" s="79" t="s">
        <v>150</v>
      </c>
      <c r="C10" s="27" t="str">
        <f>IF(OR(B10&lt;&gt;Ayuda!A5,J10&lt;&gt;""),IF($G$4="Recurso",CONCATENATE($G$4," ",$G$5),$G$4),"")</f>
        <v>Cuaderno de Estudio</v>
      </c>
      <c r="D10" s="14" t="s">
        <v>226</v>
      </c>
      <c r="E10" s="14" t="s">
        <v>149</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CS_06_05_CO_IMG01A_zoom</v>
      </c>
      <c r="I10" s="14" t="str">
        <f>IF(OR(B10&lt;&gt;"",J10&lt;&gt;""),IF($G$4="Recurso",IF(LEFT($G$5,1)="M",VLOOKUP($G$5,'Definición técnica de imagenes'!$A$3:$G$17,6,FALSE),IF($G$5="F1","","")),'Definición técnica de imagenes'!$F$16),"")</f>
        <v>800 x 600 px</v>
      </c>
      <c r="J10" s="14" t="s">
        <v>152</v>
      </c>
      <c r="K10" s="19"/>
    </row>
    <row r="11" spans="1:16" s="12" customFormat="1" ht="13.9" customHeight="1" x14ac:dyDescent="0.25">
      <c r="A11" s="80" t="s">
        <v>153</v>
      </c>
      <c r="B11" s="28" t="s">
        <v>151</v>
      </c>
      <c r="C11" s="27" t="str">
        <f>IF(OR(B11&lt;&gt;"",J11&lt;&gt;D14),IF($G$4="Recurso",CONCATENATE($G$4," ",$G$5),$G$4),"")</f>
        <v>Cuaderno de Estudio</v>
      </c>
      <c r="D11" s="14" t="s">
        <v>226</v>
      </c>
      <c r="E11" s="14" t="s">
        <v>149</v>
      </c>
      <c r="F11" s="14" t="str">
        <f t="shared" ref="F11:F74" si="0">IF(OR(B11&lt;&gt;"",J11&lt;&gt;""),CONCATENATE($C$7,"_",$A11,IF($G$4="Cuaderno de Estudio","_small",CONCATENATE(IF(I11="","","n"),IF(LEFT($G$5,1)="F",".jpg",".png")))),"")</f>
        <v>CS_06_05_CO_IMG01B_small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IF(I11&lt;&gt;"",IF(OR(B11&lt;&gt;"",J11&lt;&gt;""),CONCATENATE($C$7,"_",$A11,IF($G$4="Cuaderno de Estudio","_zoom",CONCATENATE("a",IF(LEFT($G$5,1)="F",".jpg",".png")))),""),"")</f>
        <v>CS_06_05_CO_IMG01B_zoom</v>
      </c>
      <c r="I11" s="14" t="str">
        <f>IF(OR(B11&lt;&gt;"",J11&lt;&gt;""),IF($G$4="Recurso",IF(LEFT($G$5,1)="M",VLOOKUP($G$5,'Definición técnica de imagenes'!$A$3:$G$17,6,FALSE),IF($G$5="F1","","")),'Definición técnica de imagenes'!$F$16),"")</f>
        <v>800 x 600 px</v>
      </c>
      <c r="J11" s="19" t="s">
        <v>152</v>
      </c>
      <c r="K11" s="15"/>
    </row>
    <row r="12" spans="1:16" s="12" customFormat="1" ht="94.5" x14ac:dyDescent="0.25">
      <c r="A12" s="13" t="str">
        <f t="shared" ref="A12:A19" si="2">IF(OR(B12&lt;&gt;"",J12&lt;&gt;""),CONCATENATE(LEFT(A11,3),IF(MID(A11,4,2)+1&lt;10,CONCATENATE("0",MID(A11,4,2)+1))),"")</f>
        <v>IMG02</v>
      </c>
      <c r="B12" s="29" t="s">
        <v>154</v>
      </c>
      <c r="C12" s="27" t="str">
        <f t="shared" ref="C12:C22" si="3">IF(OR(B12&lt;&gt;"",J12&lt;&gt;""),IF($G$4="Recurso",CONCATENATE($G$4," ",$G$5),$G$4),"")</f>
        <v>Cuaderno de Estudio</v>
      </c>
      <c r="D12" s="14" t="s">
        <v>226</v>
      </c>
      <c r="E12" s="14" t="s">
        <v>149</v>
      </c>
      <c r="F12" s="14" t="str">
        <f t="shared" si="0"/>
        <v>CS_06_05_CO_IMG02_small</v>
      </c>
      <c r="G12" s="14" t="str">
        <f>IF(F12&lt;&gt;"",IF($G$4="Recurso",IF(LEFT($G$5,1)="M",VLOOKUP($G$5,'Definición técnica de imagenes'!$A$3:$G$17,5,FALSE),IF($G$5="F1",'Definición técnica de imagenes'!$E$15,'Definición técnica de imagenes'!$F$13)),'Definición técnica de imagenes'!$E$16),"")</f>
        <v>526 x 370 px</v>
      </c>
      <c r="H12" s="14" t="str">
        <f t="shared" si="1"/>
        <v>CS_06_05_CO_IMG02_zoom</v>
      </c>
      <c r="I12" s="14" t="str">
        <f>IF(OR(B12&lt;&gt;"",J12&lt;&gt;""),IF($G$4="Recurso",IF(LEFT($G$5,1)="M",VLOOKUP($G$5,'Definición técnica de imagenes'!$A$3:$G$17,6,FALSE),IF($G$5="F1","","")),'Definición técnica de imagenes'!$F$16),"")</f>
        <v>800 x 600 px</v>
      </c>
      <c r="J12" s="19" t="s">
        <v>155</v>
      </c>
      <c r="K12" s="19"/>
    </row>
    <row r="13" spans="1:16" s="12" customFormat="1" ht="81" x14ac:dyDescent="0.25">
      <c r="A13" s="13" t="str">
        <f t="shared" si="2"/>
        <v>IMG03</v>
      </c>
      <c r="B13" s="28" t="s">
        <v>156</v>
      </c>
      <c r="C13" s="27" t="str">
        <f t="shared" si="3"/>
        <v>Cuaderno de Estudio</v>
      </c>
      <c r="D13" s="14" t="s">
        <v>226</v>
      </c>
      <c r="E13" s="14" t="s">
        <v>149</v>
      </c>
      <c r="F13" s="14" t="str">
        <f t="shared" si="0"/>
        <v>CS_06_05_CO_IMG03_small</v>
      </c>
      <c r="G13" s="14" t="str">
        <f>IF(F13&lt;&gt;"",IF($G$4="Recurso",IF(LEFT($G$5,1)="M",VLOOKUP($G$5,'Definición técnica de imagenes'!$A$3:$G$17,5,FALSE),IF($G$5="F1",'Definición técnica de imagenes'!$E$15,'Definición técnica de imagenes'!$F$13)),'Definición técnica de imagenes'!$E$16),"")</f>
        <v>526 x 370 px</v>
      </c>
      <c r="H13" s="14" t="str">
        <f t="shared" si="1"/>
        <v>CS_06_05_CO_IMG03_zoom</v>
      </c>
      <c r="I13" s="14" t="str">
        <f>IF(OR(B13&lt;&gt;"",J13&lt;&gt;""),IF($G$4="Recurso",IF(LEFT($G$5,1)="M",VLOOKUP($G$5,'Definición técnica de imagenes'!$A$3:$G$17,6,FALSE),IF($G$5="F1","","")),'Definición técnica de imagenes'!$F$16),"")</f>
        <v>800 x 600 px</v>
      </c>
      <c r="J13" s="19" t="s">
        <v>157</v>
      </c>
      <c r="K13" s="19"/>
    </row>
    <row r="14" spans="1:16" s="12" customFormat="1" ht="67.5" x14ac:dyDescent="0.25">
      <c r="A14" s="13" t="str">
        <f t="shared" si="2"/>
        <v>IMG04</v>
      </c>
      <c r="B14" s="28" t="s">
        <v>158</v>
      </c>
      <c r="C14" s="27" t="str">
        <f t="shared" si="3"/>
        <v>Cuaderno de Estudio</v>
      </c>
      <c r="D14" s="14" t="s">
        <v>226</v>
      </c>
      <c r="E14" s="14" t="s">
        <v>149</v>
      </c>
      <c r="F14" s="14" t="str">
        <f t="shared" si="0"/>
        <v>CS_06_05_CO_IMG04_small</v>
      </c>
      <c r="G14" s="14" t="str">
        <f>IF(F14&lt;&gt;"",IF($G$4="Recurso",IF(LEFT($G$5,1)="M",VLOOKUP($G$5,'Definición técnica de imagenes'!$A$3:$G$17,5,FALSE),IF($G$5="F1",'Definición técnica de imagenes'!$E$15,'Definición técnica de imagenes'!$F$13)),'Definición técnica de imagenes'!$E$16),"")</f>
        <v>526 x 370 px</v>
      </c>
      <c r="H14" s="14" t="str">
        <f t="shared" si="1"/>
        <v>CS_06_05_CO_IMG04_zoom</v>
      </c>
      <c r="I14" s="14" t="str">
        <f>IF(OR(B14&lt;&gt;"",J14&lt;&gt;""),IF($G$4="Recurso",IF(LEFT($G$5,1)="M",VLOOKUP($G$5,'Definición técnica de imagenes'!$A$3:$G$17,6,FALSE),IF($G$5="F1","","")),'Definición técnica de imagenes'!$F$16),"")</f>
        <v>800 x 600 px</v>
      </c>
      <c r="J14" s="19" t="s">
        <v>159</v>
      </c>
      <c r="K14" s="19"/>
    </row>
    <row r="15" spans="1:16" s="12" customFormat="1" ht="94.5" x14ac:dyDescent="0.25">
      <c r="A15" s="13" t="str">
        <f t="shared" si="2"/>
        <v>IMG05</v>
      </c>
      <c r="B15" s="28" t="s">
        <v>160</v>
      </c>
      <c r="C15" s="27" t="str">
        <f t="shared" si="3"/>
        <v>Cuaderno de Estudio</v>
      </c>
      <c r="D15" s="14" t="s">
        <v>226</v>
      </c>
      <c r="E15" s="14" t="s">
        <v>149</v>
      </c>
      <c r="F15" s="14" t="str">
        <f t="shared" si="0"/>
        <v>CS_06_05_CO_IMG05_small</v>
      </c>
      <c r="G15" s="14" t="str">
        <f>IF(F15&lt;&gt;"",IF($G$4="Recurso",IF(LEFT($G$5,1)="M",VLOOKUP($G$5,'Definición técnica de imagenes'!$A$3:$G$17,5,FALSE),IF($G$5="F1",'Definición técnica de imagenes'!$E$15,'Definición técnica de imagenes'!$F$13)),'Definición técnica de imagenes'!$E$16),"")</f>
        <v>526 x 370 px</v>
      </c>
      <c r="H15" s="14" t="str">
        <f t="shared" si="1"/>
        <v>CS_06_05_CO_IMG05_zoom</v>
      </c>
      <c r="I15" s="14" t="str">
        <f>IF(OR(B15&lt;&gt;"",J15&lt;&gt;""),IF($G$4="Recurso",IF(LEFT($G$5,1)="M",VLOOKUP($G$5,'Definición técnica de imagenes'!$A$3:$G$17,6,FALSE),IF($G$5="F1","","")),'Definición técnica de imagenes'!$F$16),"")</f>
        <v>800 x 600 px</v>
      </c>
      <c r="J15" s="21" t="s">
        <v>161</v>
      </c>
      <c r="K15" s="21"/>
    </row>
    <row r="16" spans="1:16" s="12" customFormat="1" ht="41.25" x14ac:dyDescent="0.3">
      <c r="A16" s="13" t="str">
        <f t="shared" si="2"/>
        <v>IMG06</v>
      </c>
      <c r="B16" s="28" t="s">
        <v>162</v>
      </c>
      <c r="C16" s="27" t="str">
        <f t="shared" si="3"/>
        <v>Cuaderno de Estudio</v>
      </c>
      <c r="D16" s="14" t="s">
        <v>226</v>
      </c>
      <c r="E16" s="14" t="s">
        <v>149</v>
      </c>
      <c r="F16" s="14" t="str">
        <f t="shared" si="0"/>
        <v>CS_06_05_CO_IMG06_small</v>
      </c>
      <c r="G16" s="14" t="str">
        <f>IF(F16&lt;&gt;"",IF($G$4="Recurso",IF(LEFT($G$5,1)="M",VLOOKUP($G$5,'Definición técnica de imagenes'!$A$3:$G$17,5,FALSE),IF($G$5="F1",'Definición técnica de imagenes'!$E$15,'Definición técnica de imagenes'!$F$13)),'Definición técnica de imagenes'!$E$16),"")</f>
        <v>526 x 370 px</v>
      </c>
      <c r="H16" s="14" t="str">
        <f t="shared" si="1"/>
        <v>CS_06_05_CO_IMG06_zoom</v>
      </c>
      <c r="I16" s="14" t="str">
        <f>IF(OR(B16&lt;&gt;"",J16&lt;&gt;""),IF($G$4="Recurso",IF(LEFT($G$5,1)="M",VLOOKUP($G$5,'Definición técnica de imagenes'!$A$3:$G$17,6,FALSE),IF($G$5="F1","","")),'Definición técnica de imagenes'!$F$16),"")</f>
        <v>800 x 600 px</v>
      </c>
      <c r="J16" s="34" t="s">
        <v>163</v>
      </c>
      <c r="K16" s="37"/>
    </row>
    <row r="17" spans="1:11" s="12" customFormat="1" ht="81" x14ac:dyDescent="0.25">
      <c r="A17" s="13" t="str">
        <f t="shared" si="2"/>
        <v>IMG07</v>
      </c>
      <c r="B17" s="28" t="s">
        <v>164</v>
      </c>
      <c r="C17" s="27" t="str">
        <f t="shared" si="3"/>
        <v>Cuaderno de Estudio</v>
      </c>
      <c r="D17" s="14" t="s">
        <v>226</v>
      </c>
      <c r="E17" s="81" t="s">
        <v>149</v>
      </c>
      <c r="F17" s="14" t="str">
        <f t="shared" si="0"/>
        <v>CS_06_05_CO_IMG07_small</v>
      </c>
      <c r="G17" s="14" t="str">
        <f>IF(F17&lt;&gt;"",IF($G$4="Recurso",IF(LEFT($G$5,1)="M",VLOOKUP($G$5,'Definición técnica de imagenes'!$A$3:$G$17,5,FALSE),IF($G$5="F1",'Definición técnica de imagenes'!$E$15,'Definición técnica de imagenes'!$F$13)),'Definición técnica de imagenes'!$E$16),"")</f>
        <v>526 x 370 px</v>
      </c>
      <c r="H17" s="14" t="str">
        <f t="shared" si="1"/>
        <v>CS_06_05_CO_IMG07_zoom</v>
      </c>
      <c r="I17" s="14" t="str">
        <f>IF(OR(B17&lt;&gt;"",J17&lt;&gt;""),IF($G$4="Recurso",IF(LEFT($G$5,1)="M",VLOOKUP($G$5,'Definición técnica de imagenes'!$A$3:$G$17,6,FALSE),IF($G$5="F1","","")),'Definición técnica de imagenes'!$F$16),"")</f>
        <v>800 x 600 px</v>
      </c>
      <c r="J17" s="21" t="s">
        <v>165</v>
      </c>
      <c r="K17" s="21"/>
    </row>
    <row r="18" spans="1:11" s="12" customFormat="1" ht="67.5" x14ac:dyDescent="0.25">
      <c r="A18" s="13" t="str">
        <f t="shared" si="2"/>
        <v>IMG08</v>
      </c>
      <c r="B18" s="28" t="s">
        <v>166</v>
      </c>
      <c r="C18" s="27" t="str">
        <f t="shared" si="3"/>
        <v>Cuaderno de Estudio</v>
      </c>
      <c r="D18" s="81" t="s">
        <v>226</v>
      </c>
      <c r="E18" s="81" t="s">
        <v>149</v>
      </c>
      <c r="F18" s="14" t="str">
        <f t="shared" si="0"/>
        <v>CS_06_05_CO_IMG08_small</v>
      </c>
      <c r="G18" s="14" t="str">
        <f>IF(F18&lt;&gt;"",IF($G$4="Recurso",IF(LEFT($G$5,1)="M",VLOOKUP($G$5,'Definición técnica de imagenes'!$A$3:$G$17,5,FALSE),IF($G$5="F1",'Definición técnica de imagenes'!$E$15,'Definición técnica de imagenes'!$F$13)),'Definición técnica de imagenes'!$E$16),"")</f>
        <v>526 x 370 px</v>
      </c>
      <c r="H18" s="14" t="str">
        <f t="shared" si="1"/>
        <v>CS_06_05_CO_IMG08_zoom</v>
      </c>
      <c r="I18" s="14" t="str">
        <f>IF(OR(B18&lt;&gt;"",J18&lt;&gt;""),IF($G$4="Recurso",IF(LEFT($G$5,1)="M",VLOOKUP($G$5,'Definición técnica de imagenes'!$A$3:$G$17,6,FALSE),IF($G$5="F1","","")),'Definición técnica de imagenes'!$F$16),"")</f>
        <v>800 x 600 px</v>
      </c>
      <c r="J18" s="21" t="s">
        <v>227</v>
      </c>
      <c r="K18" s="21"/>
    </row>
    <row r="19" spans="1:11" s="12" customFormat="1" ht="54" x14ac:dyDescent="0.3">
      <c r="A19" s="13" t="str">
        <f t="shared" si="2"/>
        <v>IMG09</v>
      </c>
      <c r="B19" s="35" t="s">
        <v>167</v>
      </c>
      <c r="C19" s="27" t="str">
        <f t="shared" si="3"/>
        <v>Cuaderno de Estudio</v>
      </c>
      <c r="D19" s="81" t="s">
        <v>226</v>
      </c>
      <c r="E19" s="81" t="s">
        <v>149</v>
      </c>
      <c r="F19" s="14" t="str">
        <f t="shared" si="0"/>
        <v>CS_06_05_CO_IMG09_small</v>
      </c>
      <c r="G19" s="14" t="str">
        <f>IF(F19&lt;&gt;"",IF($G$4="Recurso",IF(LEFT($G$5,1)="M",VLOOKUP($G$5,'Definición técnica de imagenes'!$A$3:$G$17,5,FALSE),IF($G$5="F1",'Definición técnica de imagenes'!$E$15,'Definición técnica de imagenes'!$F$13)),'Definición técnica de imagenes'!$E$16),"")</f>
        <v>526 x 370 px</v>
      </c>
      <c r="H19" s="14" t="str">
        <f t="shared" si="1"/>
        <v>CS_06_05_CO_IMG09_zoom</v>
      </c>
      <c r="I19" s="14" t="str">
        <f>IF(OR(B19&lt;&gt;"",J19&lt;&gt;""),IF($G$4="Recurso",IF(LEFT($G$5,1)="M",VLOOKUP($G$5,'Definición técnica de imagenes'!$A$3:$G$17,6,FALSE),IF($G$5="F1","","")),'Definición técnica de imagenes'!$F$16),"")</f>
        <v>800 x 600 px</v>
      </c>
      <c r="J19" s="34" t="s">
        <v>168</v>
      </c>
      <c r="K19" s="37"/>
    </row>
    <row r="20" spans="1:11" s="12" customFormat="1" ht="54" x14ac:dyDescent="0.25">
      <c r="A20" s="80" t="s">
        <v>170</v>
      </c>
      <c r="B20" s="28" t="s">
        <v>169</v>
      </c>
      <c r="C20" s="27" t="str">
        <f t="shared" si="3"/>
        <v>Cuaderno de Estudio</v>
      </c>
      <c r="D20" s="81" t="s">
        <v>226</v>
      </c>
      <c r="E20" s="81" t="s">
        <v>149</v>
      </c>
      <c r="F20" s="14" t="str">
        <f t="shared" si="0"/>
        <v>CS_06_05_CO_IMG10_small</v>
      </c>
      <c r="G20" s="14" t="str">
        <f>IF(F20&lt;&gt;"",IF($G$4="Recurso",IF(LEFT($G$5,1)="M",VLOOKUP($G$5,'Definición técnica de imagenes'!$A$3:$G$17,5,FALSE),IF($G$5="F1",'Definición técnica de imagenes'!$E$15,'Definición técnica de imagenes'!$F$13)),'Definición técnica de imagenes'!$E$16),"")</f>
        <v>526 x 370 px</v>
      </c>
      <c r="H20" s="14" t="str">
        <f t="shared" si="1"/>
        <v>CS_06_05_CO_IMG10_zoom</v>
      </c>
      <c r="I20" s="14" t="str">
        <f>IF(OR(B20&lt;&gt;"",J20&lt;&gt;""),IF($G$4="Recurso",IF(LEFT($G$5,1)="M",VLOOKUP($G$5,'Definición técnica de imagenes'!$A$3:$G$17,6,FALSE),IF($G$5="F1","","")),'Definición técnica de imagenes'!$F$16),"")</f>
        <v>800 x 600 px</v>
      </c>
      <c r="J20" s="19" t="s">
        <v>171</v>
      </c>
      <c r="K20" s="21"/>
    </row>
    <row r="21" spans="1:11" s="12" customFormat="1" ht="67.5" x14ac:dyDescent="0.25">
      <c r="A21" s="80" t="s">
        <v>173</v>
      </c>
      <c r="B21" s="30" t="s">
        <v>172</v>
      </c>
      <c r="C21" s="27" t="str">
        <f t="shared" si="3"/>
        <v>Cuaderno de Estudio</v>
      </c>
      <c r="D21" s="81" t="s">
        <v>226</v>
      </c>
      <c r="E21" s="81" t="s">
        <v>149</v>
      </c>
      <c r="F21" s="14" t="str">
        <f t="shared" si="0"/>
        <v>CS_06_05_CO_IMG11_small</v>
      </c>
      <c r="G21" s="14" t="str">
        <f>IF(F21&lt;&gt;"",IF($G$4="Recurso",IF(LEFT($G$5,1)="M",VLOOKUP($G$5,'Definición técnica de imagenes'!$A$3:$G$17,5,FALSE),IF($G$5="F1",'Definición técnica de imagenes'!$E$15,'Definición técnica de imagenes'!$F$13)),'Definición técnica de imagenes'!$E$16),"")</f>
        <v>526 x 370 px</v>
      </c>
      <c r="H21" s="14" t="str">
        <f t="shared" si="1"/>
        <v>CS_06_05_CO_IMG11_zoom</v>
      </c>
      <c r="I21" s="14" t="str">
        <f>IF(OR(B21&lt;&gt;"",J21&lt;&gt;""),IF($G$4="Recurso",IF(LEFT($G$5,1)="M",VLOOKUP($G$5,'Definición técnica de imagenes'!$A$3:$G$17,6,FALSE),IF($G$5="F1","","")),'Definición técnica de imagenes'!$F$16),"")</f>
        <v>800 x 600 px</v>
      </c>
      <c r="J21" s="21" t="s">
        <v>174</v>
      </c>
      <c r="K21" s="21"/>
    </row>
    <row r="22" spans="1:11" s="12" customFormat="1" ht="54" x14ac:dyDescent="0.25">
      <c r="A22" s="80" t="s">
        <v>176</v>
      </c>
      <c r="B22" s="31" t="s">
        <v>175</v>
      </c>
      <c r="C22" s="27" t="str">
        <f t="shared" si="3"/>
        <v>Cuaderno de Estudio</v>
      </c>
      <c r="D22" s="81" t="s">
        <v>226</v>
      </c>
      <c r="E22" s="81" t="s">
        <v>149</v>
      </c>
      <c r="F22" s="14" t="str">
        <f t="shared" si="0"/>
        <v>CS_06_05_CO_IMG12_small</v>
      </c>
      <c r="G22" s="14" t="str">
        <f>IF(F22&lt;&gt;"",IF($G$4="Recurso",IF(LEFT($G$5,1)="M",VLOOKUP($G$5,'Definición técnica de imagenes'!$A$3:$G$17,5,FALSE),IF($G$5="F1",'Definición técnica de imagenes'!$E$15,'Definición técnica de imagenes'!$F$13)),'Definición técnica de imagenes'!$E$16),"")</f>
        <v>526 x 370 px</v>
      </c>
      <c r="H22" s="14" t="str">
        <f t="shared" si="1"/>
        <v>CS_06_05_CO_IMG12_zoom</v>
      </c>
      <c r="I22" s="14" t="str">
        <f>IF(OR(B22&lt;&gt;"",J22&lt;&gt;""),IF($G$4="Recurso",IF(LEFT($G$5,1)="M",VLOOKUP($G$5,'Definición técnica de imagenes'!$A$3:$G$17,6,FALSE),IF($G$5="F1","","")),'Definición técnica de imagenes'!$F$16),"")</f>
        <v>800 x 600 px</v>
      </c>
      <c r="J22" s="14" t="s">
        <v>177</v>
      </c>
      <c r="K22" s="20"/>
    </row>
    <row r="23" spans="1:11" s="12" customFormat="1" ht="54" x14ac:dyDescent="0.25">
      <c r="A23" s="80" t="s">
        <v>179</v>
      </c>
      <c r="B23" s="28" t="s">
        <v>178</v>
      </c>
      <c r="C23" s="82" t="s">
        <v>146</v>
      </c>
      <c r="D23" s="81" t="s">
        <v>226</v>
      </c>
      <c r="E23" s="81" t="s">
        <v>149</v>
      </c>
      <c r="F23" s="14" t="str">
        <f t="shared" si="0"/>
        <v>CS_06_05_CO_IMG13_small</v>
      </c>
      <c r="G23" s="14" t="str">
        <f>IF(F23&lt;&gt;"",IF($G$4="Recurso",IF(LEFT($G$5,1)="M",VLOOKUP($G$5,'Definición técnica de imagenes'!$A$3:$G$17,5,FALSE),IF($G$5="F1",'Definición técnica de imagenes'!$E$15,'Definición técnica de imagenes'!$F$13)),'Definición técnica de imagenes'!$E$16),"")</f>
        <v>526 x 370 px</v>
      </c>
      <c r="H23" s="14" t="str">
        <f t="shared" si="1"/>
        <v>CS_06_05_CO_IMG13_zoom</v>
      </c>
      <c r="I23" s="14" t="str">
        <f>IF(OR(B23&lt;&gt;"",J23&lt;&gt;""),IF($G$4="Recurso",IF(LEFT($G$5,1)="M",VLOOKUP($G$5,'Definición técnica de imagenes'!$A$3:$G$17,6,FALSE),IF($G$5="F1","","")),'Definición técnica de imagenes'!$F$16),"")</f>
        <v>800 x 600 px</v>
      </c>
      <c r="J23" s="19" t="s">
        <v>180</v>
      </c>
      <c r="K23" s="19"/>
    </row>
    <row r="24" spans="1:11" s="12" customFormat="1" ht="94.5" x14ac:dyDescent="0.25">
      <c r="A24" s="80" t="s">
        <v>182</v>
      </c>
      <c r="B24" s="27" t="s">
        <v>181</v>
      </c>
      <c r="C24" s="83" t="s">
        <v>146</v>
      </c>
      <c r="D24" s="81" t="s">
        <v>226</v>
      </c>
      <c r="E24" s="81" t="s">
        <v>149</v>
      </c>
      <c r="F24" s="14" t="str">
        <f t="shared" si="0"/>
        <v>CS_06_05_CO_IMG14_small</v>
      </c>
      <c r="G24" s="14" t="str">
        <f>IF(F24&lt;&gt;"",IF($G$4="Recurso",IF(LEFT($G$5,1)="M",VLOOKUP($G$5,'Definición técnica de imagenes'!$A$3:$G$17,5,FALSE),IF($G$5="F1",'Definición técnica de imagenes'!$E$15,'Definición técnica de imagenes'!$F$13)),'Definición técnica de imagenes'!$E$16),"")</f>
        <v>526 x 370 px</v>
      </c>
      <c r="H24" s="14" t="str">
        <f t="shared" si="1"/>
        <v>CS_06_05_CO_IMG14_zoom</v>
      </c>
      <c r="I24" s="14" t="str">
        <f>IF(OR(B24&lt;&gt;"",J24&lt;&gt;""),IF($G$4="Recurso",IF(LEFT($G$5,1)="M",VLOOKUP($G$5,'Definición técnica de imagenes'!$A$3:$G$17,6,FALSE),IF($G$5="F1","","")),'Definición técnica de imagenes'!$F$16),"")</f>
        <v>800 x 600 px</v>
      </c>
      <c r="J24" s="14" t="s">
        <v>183</v>
      </c>
      <c r="K24" s="15"/>
    </row>
    <row r="25" spans="1:11" s="12" customFormat="1" ht="54" x14ac:dyDescent="0.25">
      <c r="A25" s="80" t="s">
        <v>185</v>
      </c>
      <c r="B25" s="28" t="s">
        <v>184</v>
      </c>
      <c r="C25" s="82" t="s">
        <v>146</v>
      </c>
      <c r="D25" s="81" t="s">
        <v>226</v>
      </c>
      <c r="E25" s="81" t="s">
        <v>149</v>
      </c>
      <c r="F25" s="14" t="str">
        <f t="shared" si="0"/>
        <v>CS_06_05_CO_IMG15_small</v>
      </c>
      <c r="G25" s="14" t="str">
        <f>IF(F25&lt;&gt;"",IF($G$4="Recurso",IF(LEFT($G$5,1)="M",VLOOKUP($G$5,'Definición técnica de imagenes'!$A$3:$G$17,5,FALSE),IF($G$5="F1",'Definición técnica de imagenes'!$E$15,'Definición técnica de imagenes'!$F$13)),'Definición técnica de imagenes'!$E$16),"")</f>
        <v>526 x 370 px</v>
      </c>
      <c r="H25" s="14" t="str">
        <f t="shared" si="1"/>
        <v>CS_06_05_CO_IMG15_zoom</v>
      </c>
      <c r="I25" s="14" t="str">
        <f>IF(OR(B25&lt;&gt;"",J25&lt;&gt;""),IF($G$4="Recurso",IF(LEFT($G$5,1)="M",VLOOKUP($G$5,'Definición técnica de imagenes'!$A$3:$G$17,6,FALSE),IF($G$5="F1","","")),'Definición técnica de imagenes'!$F$16),"")</f>
        <v>800 x 600 px</v>
      </c>
      <c r="J25" s="14" t="s">
        <v>186</v>
      </c>
      <c r="K25" s="19"/>
    </row>
    <row r="26" spans="1:11" s="12" customFormat="1" ht="54" x14ac:dyDescent="0.25">
      <c r="A26" s="80" t="s">
        <v>188</v>
      </c>
      <c r="B26" s="28" t="s">
        <v>187</v>
      </c>
      <c r="C26" s="82" t="s">
        <v>146</v>
      </c>
      <c r="D26" s="81" t="s">
        <v>226</v>
      </c>
      <c r="E26" s="81" t="s">
        <v>149</v>
      </c>
      <c r="F26" s="14" t="str">
        <f t="shared" si="0"/>
        <v>CS_06_05_CO_IMG16_small</v>
      </c>
      <c r="G26" s="14" t="str">
        <f>IF(F26&lt;&gt;"",IF($G$4="Recurso",IF(LEFT($G$5,1)="M",VLOOKUP($G$5,'Definición técnica de imagenes'!$A$3:$G$17,5,FALSE),IF($G$5="F1",'Definición técnica de imagenes'!$E$15,'Definición técnica de imagenes'!$F$13)),'Definición técnica de imagenes'!$E$16),"")</f>
        <v>526 x 370 px</v>
      </c>
      <c r="H26" s="14" t="str">
        <f t="shared" si="1"/>
        <v>CS_06_05_CO_IMG16_zoom</v>
      </c>
      <c r="I26" s="14" t="str">
        <f>IF(OR(B26&lt;&gt;"",J26&lt;&gt;""),IF($G$4="Recurso",IF(LEFT($G$5,1)="M",VLOOKUP($G$5,'Definición técnica de imagenes'!$A$3:$G$17,6,FALSE),IF($G$5="F1","","")),'Definición técnica de imagenes'!$F$16),"")</f>
        <v>800 x 600 px</v>
      </c>
      <c r="J26" s="14" t="s">
        <v>189</v>
      </c>
      <c r="K26" s="19"/>
    </row>
    <row r="27" spans="1:11" s="12" customFormat="1" ht="54" x14ac:dyDescent="0.25">
      <c r="A27" s="80" t="s">
        <v>191</v>
      </c>
      <c r="B27" s="28" t="s">
        <v>190</v>
      </c>
      <c r="C27" s="82" t="s">
        <v>146</v>
      </c>
      <c r="D27" s="81" t="s">
        <v>226</v>
      </c>
      <c r="E27" s="81" t="s">
        <v>149</v>
      </c>
      <c r="F27" s="14" t="str">
        <f t="shared" si="0"/>
        <v>CS_06_05_CO_IMG17_small</v>
      </c>
      <c r="G27" s="14" t="str">
        <f>IF(F27&lt;&gt;"",IF($G$4="Recurso",IF(LEFT($G$5,1)="M",VLOOKUP($G$5,'Definición técnica de imagenes'!$A$3:$G$17,5,FALSE),IF($G$5="F1",'Definición técnica de imagenes'!$E$15,'Definición técnica de imagenes'!$F$13)),'Definición técnica de imagenes'!$E$16),"")</f>
        <v>526 x 370 px</v>
      </c>
      <c r="H27" s="14" t="str">
        <f t="shared" si="1"/>
        <v>CS_06_05_CO_IMG17_zoom</v>
      </c>
      <c r="I27" s="14" t="str">
        <f>IF(OR(B27&lt;&gt;"",J27&lt;&gt;""),IF($G$4="Recurso",IF(LEFT($G$5,1)="M",VLOOKUP($G$5,'Definición técnica de imagenes'!$A$3:$G$17,6,FALSE),IF($G$5="F1","","")),'Definición técnica de imagenes'!$F$16),"")</f>
        <v>800 x 600 px</v>
      </c>
      <c r="J27" s="19" t="s">
        <v>192</v>
      </c>
      <c r="K27" s="19"/>
    </row>
    <row r="28" spans="1:11" s="12" customFormat="1" ht="54" x14ac:dyDescent="0.25">
      <c r="A28" s="80" t="s">
        <v>194</v>
      </c>
      <c r="B28" s="27" t="s">
        <v>193</v>
      </c>
      <c r="C28" s="83" t="s">
        <v>146</v>
      </c>
      <c r="D28" s="81" t="s">
        <v>226</v>
      </c>
      <c r="E28" s="81" t="s">
        <v>149</v>
      </c>
      <c r="F28" s="14" t="str">
        <f t="shared" si="0"/>
        <v>CS_06_05_CO_IMG18_small</v>
      </c>
      <c r="G28" s="14" t="str">
        <f>IF(F28&lt;&gt;"",IF($G$4="Recurso",IF(LEFT($G$5,1)="M",VLOOKUP($G$5,'Definición técnica de imagenes'!$A$3:$G$17,5,FALSE),IF($G$5="F1",'Definición técnica de imagenes'!$E$15,'Definición técnica de imagenes'!$F$13)),'Definición técnica de imagenes'!$E$16),"")</f>
        <v>526 x 370 px</v>
      </c>
      <c r="H28" s="14" t="str">
        <f t="shared" si="1"/>
        <v>CS_06_05_CO_IMG18_zoom</v>
      </c>
      <c r="I28" s="14" t="str">
        <f>IF(OR(B28&lt;&gt;"",J28&lt;&gt;""),IF($G$4="Recurso",IF(LEFT($G$5,1)="M",VLOOKUP($G$5,'Definición técnica de imagenes'!$A$3:$G$17,6,FALSE),IF($G$5="F1","","")),'Definición técnica de imagenes'!$F$16),"")</f>
        <v>800 x 600 px</v>
      </c>
      <c r="J28" s="19" t="s">
        <v>195</v>
      </c>
      <c r="K28" s="19"/>
    </row>
    <row r="29" spans="1:11" s="12" customFormat="1" ht="54" x14ac:dyDescent="0.25">
      <c r="A29" s="80" t="s">
        <v>197</v>
      </c>
      <c r="B29" s="28" t="s">
        <v>196</v>
      </c>
      <c r="C29" s="82" t="s">
        <v>146</v>
      </c>
      <c r="D29" s="81" t="s">
        <v>226</v>
      </c>
      <c r="E29" s="81" t="s">
        <v>149</v>
      </c>
      <c r="F29" s="14" t="str">
        <f t="shared" si="0"/>
        <v>CS_06_05_CO_IMG19_small</v>
      </c>
      <c r="G29" s="14" t="str">
        <f>IF(F29&lt;&gt;"",IF($G$4="Recurso",IF(LEFT($G$5,1)="M",VLOOKUP($G$5,'Definición técnica de imagenes'!$A$3:$G$17,5,FALSE),IF($G$5="F1",'Definición técnica de imagenes'!$E$15,'Definición técnica de imagenes'!$F$13)),'Definición técnica de imagenes'!$E$16),"")</f>
        <v>526 x 370 px</v>
      </c>
      <c r="H29" s="14" t="str">
        <f t="shared" si="1"/>
        <v>CS_06_05_CO_IMG19_zoom</v>
      </c>
      <c r="I29" s="14" t="str">
        <f>IF(OR(B29&lt;&gt;"",J29&lt;&gt;""),IF($G$4="Recurso",IF(LEFT($G$5,1)="M",VLOOKUP($G$5,'Definición técnica de imagenes'!$A$3:$G$17,6,FALSE),IF($G$5="F1","","")),'Definición técnica de imagenes'!$F$16),"")</f>
        <v>800 x 600 px</v>
      </c>
      <c r="J29" s="19" t="s">
        <v>198</v>
      </c>
      <c r="K29" s="19"/>
    </row>
    <row r="30" spans="1:11" s="12" customFormat="1" ht="67.5" x14ac:dyDescent="0.25">
      <c r="A30" s="80" t="s">
        <v>200</v>
      </c>
      <c r="B30" s="28" t="s">
        <v>199</v>
      </c>
      <c r="C30" s="82" t="s">
        <v>146</v>
      </c>
      <c r="D30" s="81" t="s">
        <v>226</v>
      </c>
      <c r="E30" s="81" t="s">
        <v>149</v>
      </c>
      <c r="F30" s="14" t="str">
        <f t="shared" si="0"/>
        <v>CS_06_05_CO_IMG20_small</v>
      </c>
      <c r="G30" s="14" t="str">
        <f>IF(F30&lt;&gt;"",IF($G$4="Recurso",IF(LEFT($G$5,1)="M",VLOOKUP($G$5,'Definición técnica de imagenes'!$A$3:$G$17,5,FALSE),IF($G$5="F1",'Definición técnica de imagenes'!$E$15,'Definición técnica de imagenes'!$F$13)),'Definición técnica de imagenes'!$E$16),"")</f>
        <v>526 x 370 px</v>
      </c>
      <c r="H30" s="14" t="str">
        <f t="shared" si="1"/>
        <v>CS_06_05_CO_IMG20_zoom</v>
      </c>
      <c r="I30" s="14" t="str">
        <f>IF(OR(B30&lt;&gt;"",J30&lt;&gt;""),IF($G$4="Recurso",IF(LEFT($G$5,1)="M",VLOOKUP($G$5,'Definición técnica de imagenes'!$A$3:$G$17,6,FALSE),IF($G$5="F1","","")),'Definición técnica de imagenes'!$F$16),"")</f>
        <v>800 x 600 px</v>
      </c>
      <c r="J30" s="19" t="s">
        <v>201</v>
      </c>
      <c r="K30" s="19"/>
    </row>
    <row r="31" spans="1:11" s="12" customFormat="1" ht="94.5" x14ac:dyDescent="0.25">
      <c r="A31" s="80" t="s">
        <v>203</v>
      </c>
      <c r="B31" s="28" t="s">
        <v>202</v>
      </c>
      <c r="C31" s="82" t="s">
        <v>146</v>
      </c>
      <c r="D31" s="81" t="s">
        <v>226</v>
      </c>
      <c r="E31" s="81" t="s">
        <v>149</v>
      </c>
      <c r="F31" s="14" t="str">
        <f t="shared" si="0"/>
        <v>CS_06_05_CO_IMG21_small</v>
      </c>
      <c r="G31" s="14" t="str">
        <f>IF(F31&lt;&gt;"",IF($G$4="Recurso",IF(LEFT($G$5,1)="M",VLOOKUP($G$5,'Definición técnica de imagenes'!$A$3:$G$17,5,FALSE),IF($G$5="F1",'Definición técnica de imagenes'!$E$15,'Definición técnica de imagenes'!$F$13)),'Definición técnica de imagenes'!$E$16),"")</f>
        <v>526 x 370 px</v>
      </c>
      <c r="H31" s="14" t="str">
        <f t="shared" si="1"/>
        <v>CS_06_05_CO_IMG21_zoom</v>
      </c>
      <c r="I31" s="14" t="str">
        <f>IF(OR(B31&lt;&gt;"",J31&lt;&gt;""),IF($G$4="Recurso",IF(LEFT($G$5,1)="M",VLOOKUP($G$5,'Definición técnica de imagenes'!$A$3:$G$17,6,FALSE),IF($G$5="F1","","")),'Definición técnica de imagenes'!$F$16),"")</f>
        <v>800 x 600 px</v>
      </c>
      <c r="J31" s="19" t="s">
        <v>204</v>
      </c>
      <c r="K31" s="19"/>
    </row>
    <row r="32" spans="1:11" s="12" customFormat="1" ht="54" x14ac:dyDescent="0.25">
      <c r="A32" s="80" t="s">
        <v>206</v>
      </c>
      <c r="B32" s="28" t="s">
        <v>205</v>
      </c>
      <c r="C32" s="82" t="s">
        <v>146</v>
      </c>
      <c r="D32" s="81" t="s">
        <v>226</v>
      </c>
      <c r="E32" s="81" t="s">
        <v>149</v>
      </c>
      <c r="F32" s="14" t="str">
        <f t="shared" si="0"/>
        <v>CS_06_05_CO_IMG22_small</v>
      </c>
      <c r="G32" s="14" t="str">
        <f>IF(F32&lt;&gt;"",IF($G$4="Recurso",IF(LEFT($G$5,1)="M",VLOOKUP($G$5,'Definición técnica de imagenes'!$A$3:$G$17,5,FALSE),IF($G$5="F1",'Definición técnica de imagenes'!$E$15,'Definición técnica de imagenes'!$F$13)),'Definición técnica de imagenes'!$E$16),"")</f>
        <v>526 x 370 px</v>
      </c>
      <c r="H32" s="14" t="str">
        <f t="shared" si="1"/>
        <v>CS_06_05_CO_IMG22_zoom</v>
      </c>
      <c r="I32" s="14" t="str">
        <f>IF(OR(B32&lt;&gt;"",J32&lt;&gt;""),IF($G$4="Recurso",IF(LEFT($G$5,1)="M",VLOOKUP($G$5,'Definición técnica de imagenes'!$A$3:$G$17,6,FALSE),IF($G$5="F1","","")),'Definición técnica de imagenes'!$F$16),"")</f>
        <v>800 x 600 px</v>
      </c>
      <c r="J32" s="19" t="s">
        <v>207</v>
      </c>
      <c r="K32" s="19"/>
    </row>
    <row r="33" spans="1:11" s="12" customFormat="1" ht="81" x14ac:dyDescent="0.25">
      <c r="A33" s="80" t="s">
        <v>209</v>
      </c>
      <c r="B33" s="28" t="s">
        <v>208</v>
      </c>
      <c r="C33" s="82" t="s">
        <v>146</v>
      </c>
      <c r="D33" s="81" t="s">
        <v>226</v>
      </c>
      <c r="E33" s="81" t="s">
        <v>149</v>
      </c>
      <c r="F33" s="14" t="str">
        <f t="shared" si="0"/>
        <v>CS_06_05_CO_IMG23_small</v>
      </c>
      <c r="G33" s="14" t="str">
        <f>IF(F33&lt;&gt;"",IF($G$4="Recurso",IF(LEFT($G$5,1)="M",VLOOKUP($G$5,'Definición técnica de imagenes'!$A$3:$G$17,5,FALSE),IF($G$5="F1",'Definición técnica de imagenes'!$E$15,'Definición técnica de imagenes'!$F$13)),'Definición técnica de imagenes'!$E$16),"")</f>
        <v>526 x 370 px</v>
      </c>
      <c r="H33" s="14" t="str">
        <f t="shared" si="1"/>
        <v>CS_06_05_CO_IMG23_zoom</v>
      </c>
      <c r="I33" s="14" t="str">
        <f>IF(OR(B33&lt;&gt;"",J33&lt;&gt;""),IF($G$4="Recurso",IF(LEFT($G$5,1)="M",VLOOKUP($G$5,'Definición técnica de imagenes'!$A$3:$G$17,6,FALSE),IF($G$5="F1","","")),'Definición técnica de imagenes'!$F$16),"")</f>
        <v>800 x 600 px</v>
      </c>
      <c r="J33" s="19" t="s">
        <v>210</v>
      </c>
      <c r="K33" s="19"/>
    </row>
    <row r="34" spans="1:11" s="12" customFormat="1" ht="40.5" x14ac:dyDescent="0.25">
      <c r="A34" s="80" t="s">
        <v>212</v>
      </c>
      <c r="B34" s="28" t="s">
        <v>211</v>
      </c>
      <c r="C34" s="82" t="s">
        <v>146</v>
      </c>
      <c r="D34" s="81" t="s">
        <v>226</v>
      </c>
      <c r="E34" s="81" t="s">
        <v>149</v>
      </c>
      <c r="F34" s="14" t="str">
        <f t="shared" si="0"/>
        <v>CS_06_05_CO_IMG24_small</v>
      </c>
      <c r="G34" s="14" t="str">
        <f>IF(F34&lt;&gt;"",IF($G$4="Recurso",IF(LEFT($G$5,1)="M",VLOOKUP($G$5,'Definición técnica de imagenes'!$A$3:$G$17,5,FALSE),IF($G$5="F1",'Definición técnica de imagenes'!$E$15,'Definición técnica de imagenes'!$F$13)),'Definición técnica de imagenes'!$E$16),"")</f>
        <v>526 x 370 px</v>
      </c>
      <c r="H34" s="14" t="str">
        <f t="shared" si="1"/>
        <v>CS_06_05_CO_IMG24_zoom</v>
      </c>
      <c r="I34" s="14" t="str">
        <f>IF(OR(B34&lt;&gt;"",J34&lt;&gt;""),IF($G$4="Recurso",IF(LEFT($G$5,1)="M",VLOOKUP($G$5,'Definición técnica de imagenes'!$A$3:$G$17,6,FALSE),IF($G$5="F1","","")),'Definición técnica de imagenes'!$F$16),"")</f>
        <v>800 x 600 px</v>
      </c>
      <c r="J34" s="19" t="s">
        <v>213</v>
      </c>
      <c r="K34" s="19"/>
    </row>
    <row r="35" spans="1:11" s="12" customFormat="1" ht="40.5" x14ac:dyDescent="0.25">
      <c r="A35" s="80" t="s">
        <v>215</v>
      </c>
      <c r="B35" s="27" t="s">
        <v>214</v>
      </c>
      <c r="C35" s="83" t="s">
        <v>146</v>
      </c>
      <c r="D35" s="81" t="s">
        <v>226</v>
      </c>
      <c r="E35" s="81" t="s">
        <v>149</v>
      </c>
      <c r="F35" s="14" t="str">
        <f t="shared" si="0"/>
        <v>CS_06_05_CO_IMG25_small</v>
      </c>
      <c r="G35" s="14" t="str">
        <f>IF(F35&lt;&gt;"",IF($G$4="Recurso",IF(LEFT($G$5,1)="M",VLOOKUP($G$5,'Definición técnica de imagenes'!$A$3:$G$17,5,FALSE),IF($G$5="F1",'Definición técnica de imagenes'!$E$15,'Definición técnica de imagenes'!$F$13)),'Definición técnica de imagenes'!$E$16),"")</f>
        <v>526 x 370 px</v>
      </c>
      <c r="H35" s="14" t="str">
        <f t="shared" si="1"/>
        <v>CS_06_05_CO_IMG25_zoom</v>
      </c>
      <c r="I35" s="14" t="str">
        <f>IF(OR(B35&lt;&gt;"",J35&lt;&gt;""),IF($G$4="Recurso",IF(LEFT($G$5,1)="M",VLOOKUP($G$5,'Definición técnica de imagenes'!$A$3:$G$17,6,FALSE),IF($G$5="F1","","")),'Definición técnica de imagenes'!$F$16),"")</f>
        <v>800 x 600 px</v>
      </c>
      <c r="J35" s="14" t="s">
        <v>216</v>
      </c>
      <c r="K35" s="15"/>
    </row>
    <row r="36" spans="1:11" s="12" customFormat="1" x14ac:dyDescent="0.25">
      <c r="A36" s="80" t="s">
        <v>218</v>
      </c>
      <c r="B36" s="32" t="s">
        <v>217</v>
      </c>
      <c r="C36" s="84" t="s">
        <v>146</v>
      </c>
      <c r="D36" s="81" t="s">
        <v>226</v>
      </c>
      <c r="E36" s="81" t="s">
        <v>149</v>
      </c>
      <c r="F36" s="14" t="str">
        <f t="shared" si="0"/>
        <v>CS_06_05_CO_IMG26_small</v>
      </c>
      <c r="G36" s="14" t="str">
        <f>IF(F36&lt;&gt;"",IF($G$4="Recurso",IF(LEFT($G$5,1)="M",VLOOKUP($G$5,'Definición técnica de imagenes'!$A$3:$G$17,5,FALSE),IF($G$5="F1",'Definición técnica de imagenes'!$E$15,'Definición técnica de imagenes'!$F$13)),'Definición técnica de imagenes'!$E$16),"")</f>
        <v>526 x 370 px</v>
      </c>
      <c r="H36" s="14" t="str">
        <f t="shared" si="1"/>
        <v>CS_06_05_CO_IMG26_zoom</v>
      </c>
      <c r="I36" s="14" t="str">
        <f>IF(OR(B36&lt;&gt;"",J36&lt;&gt;""),IF($G$4="Recurso",IF(LEFT($G$5,1)="M",VLOOKUP($G$5,'Definición técnica de imagenes'!$A$3:$G$17,6,FALSE),IF($G$5="F1","","")),'Definición técnica de imagenes'!$F$16),"")</f>
        <v>800 x 600 px</v>
      </c>
      <c r="J36" s="14" t="s">
        <v>219</v>
      </c>
      <c r="K36" s="15"/>
    </row>
    <row r="37" spans="1:11" s="12" customFormat="1" ht="40.5" x14ac:dyDescent="0.25">
      <c r="A37" s="80" t="s">
        <v>221</v>
      </c>
      <c r="B37" s="27" t="s">
        <v>220</v>
      </c>
      <c r="C37" s="83" t="s">
        <v>146</v>
      </c>
      <c r="D37" s="81" t="s">
        <v>226</v>
      </c>
      <c r="E37" s="81" t="s">
        <v>149</v>
      </c>
      <c r="F37" s="14" t="str">
        <f t="shared" si="0"/>
        <v>CS_06_05_CO_IMG27_small</v>
      </c>
      <c r="G37" s="14" t="str">
        <f>IF(F37&lt;&gt;"",IF($G$4="Recurso",IF(LEFT($G$5,1)="M",VLOOKUP($G$5,'Definición técnica de imagenes'!$A$3:$G$17,5,FALSE),IF($G$5="F1",'Definición técnica de imagenes'!$E$15,'Definición técnica de imagenes'!$F$13)),'Definición técnica de imagenes'!$E$16),"")</f>
        <v>526 x 370 px</v>
      </c>
      <c r="H37" s="14" t="str">
        <f t="shared" si="1"/>
        <v>CS_06_05_CO_IMG27_zoom</v>
      </c>
      <c r="I37" s="14" t="str">
        <f>IF(OR(B37&lt;&gt;"",J37&lt;&gt;""),IF($G$4="Recurso",IF(LEFT($G$5,1)="M",VLOOKUP($G$5,'Definición técnica de imagenes'!$A$3:$G$17,6,FALSE),IF($G$5="F1","","")),'Definición técnica de imagenes'!$F$16),"")</f>
        <v>800 x 600 px</v>
      </c>
      <c r="J37" s="22" t="s">
        <v>222</v>
      </c>
      <c r="K37" s="15"/>
    </row>
    <row r="38" spans="1:11" s="12" customFormat="1" x14ac:dyDescent="0.25">
      <c r="A38" s="80" t="s">
        <v>224</v>
      </c>
      <c r="B38" s="33" t="s">
        <v>223</v>
      </c>
      <c r="C38" s="85" t="s">
        <v>146</v>
      </c>
      <c r="D38" s="81" t="s">
        <v>226</v>
      </c>
      <c r="E38" s="81" t="s">
        <v>149</v>
      </c>
      <c r="F38" s="14" t="str">
        <f t="shared" si="0"/>
        <v>CS_06_05_CO_IMG28_small</v>
      </c>
      <c r="G38" s="14" t="str">
        <f>IF(F38&lt;&gt;"",IF($G$4="Recurso",IF(LEFT($G$5,1)="M",VLOOKUP($G$5,'Definición técnica de imagenes'!$A$3:$G$17,5,FALSE),IF($G$5="F1",'Definición técnica de imagenes'!$E$15,'Definición técnica de imagenes'!$F$13)),'Definición técnica de imagenes'!$E$16),"")</f>
        <v>526 x 370 px</v>
      </c>
      <c r="H38" s="14" t="str">
        <f t="shared" si="1"/>
        <v>CS_06_05_CO_IMG28_zoom</v>
      </c>
      <c r="I38" s="14" t="str">
        <f>IF(OR(B38&lt;&gt;"",J38&lt;&gt;""),IF($G$4="Recurso",IF(LEFT($G$5,1)="M",VLOOKUP($G$5,'Definición técnica de imagenes'!$A$3:$G$17,6,FALSE),IF($G$5="F1","","")),'Definición técnica de imagenes'!$F$16),"")</f>
        <v>800 x 600 px</v>
      </c>
      <c r="J38" s="23" t="s">
        <v>225</v>
      </c>
      <c r="K38" s="15"/>
    </row>
    <row r="39" spans="1:11" s="12" customFormat="1" x14ac:dyDescent="0.25">
      <c r="A39" s="13"/>
      <c r="B39" s="27"/>
      <c r="C39" s="27"/>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101" t="s">
        <v>39</v>
      </c>
      <c r="B1" s="102"/>
      <c r="C1" s="102"/>
      <c r="D1" s="102"/>
      <c r="E1" s="102"/>
      <c r="F1" s="103"/>
    </row>
    <row r="2" spans="1:11" x14ac:dyDescent="0.25">
      <c r="A2" s="46" t="s">
        <v>43</v>
      </c>
      <c r="B2" s="47"/>
      <c r="C2" s="104" t="s">
        <v>14</v>
      </c>
      <c r="D2" s="105"/>
      <c r="E2" s="106"/>
      <c r="F2" s="48"/>
    </row>
    <row r="3" spans="1:11" ht="63" x14ac:dyDescent="0.25">
      <c r="A3" s="49" t="s">
        <v>44</v>
      </c>
      <c r="B3" s="47"/>
      <c r="C3" s="110" t="s">
        <v>15</v>
      </c>
      <c r="D3" s="111"/>
      <c r="E3" s="112"/>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13" t="str">
        <f>CONCATENATE(H21,"_",I21,"_",J21,"_CO")</f>
        <v>LE_07_04_CO</v>
      </c>
      <c r="E5" s="114"/>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9" t="str">
        <f>CONCATENATE("SolicitudGrafica_",D5,".xls")</f>
        <v>SolicitudGrafica_LE_07_04_CO.xls</v>
      </c>
      <c r="E7" s="99"/>
      <c r="F7" s="100"/>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101" t="s">
        <v>42</v>
      </c>
      <c r="B13" s="102"/>
      <c r="C13" s="102"/>
      <c r="D13" s="102"/>
      <c r="E13" s="102"/>
      <c r="F13" s="103"/>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104" t="s">
        <v>50</v>
      </c>
      <c r="D15" s="105"/>
      <c r="E15" s="105"/>
      <c r="F15" s="106"/>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7" t="str">
        <f>CONCATENATE(H21,"_",I21,"_",J21,"_",K45)</f>
        <v>LE_07_04_REC10</v>
      </c>
      <c r="E17" s="108"/>
      <c r="F17" s="109"/>
      <c r="J17" s="38">
        <v>14</v>
      </c>
      <c r="K17" s="38">
        <v>14</v>
      </c>
    </row>
    <row r="18" spans="1:11" ht="79.5" thickBot="1" x14ac:dyDescent="0.3">
      <c r="A18" s="49" t="s">
        <v>49</v>
      </c>
      <c r="B18" s="47"/>
      <c r="C18" s="78" t="s">
        <v>145</v>
      </c>
      <c r="D18" s="99" t="str">
        <f>CONCATENATE("SolicitudGrafica_",D17,".xls")</f>
        <v>SolicitudGrafica_LE_07_04_REC10.xls</v>
      </c>
      <c r="E18" s="99"/>
      <c r="F18" s="100"/>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5" t="s">
        <v>57</v>
      </c>
      <c r="B1" s="115" t="s">
        <v>64</v>
      </c>
      <c r="C1" s="115" t="s">
        <v>65</v>
      </c>
      <c r="D1" s="115" t="s">
        <v>6</v>
      </c>
      <c r="E1" s="115" t="s">
        <v>66</v>
      </c>
      <c r="F1" s="115" t="s">
        <v>67</v>
      </c>
      <c r="G1" s="115" t="s">
        <v>68</v>
      </c>
      <c r="H1" s="116" t="s">
        <v>69</v>
      </c>
      <c r="I1" s="116"/>
      <c r="J1" s="116"/>
    </row>
    <row r="2" spans="1:11" x14ac:dyDescent="0.25">
      <c r="A2" s="115"/>
      <c r="B2" s="115"/>
      <c r="C2" s="115"/>
      <c r="D2" s="115"/>
      <c r="E2" s="115"/>
      <c r="F2" s="115"/>
      <c r="G2" s="115"/>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2015-04-16T14:50:21Z</dcterms:modified>
</cp:coreProperties>
</file>