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l="1"/>
  <c r="A10" i="1"/>
  <c r="D18" i="2"/>
  <c r="D7" i="2"/>
  <c r="A11" i="1"/>
  <c r="I11" i="1"/>
  <c r="F11" i="1"/>
  <c r="G11" i="1"/>
  <c r="H11" i="1"/>
  <c r="A12" i="1"/>
  <c r="I12" i="1"/>
  <c r="F12" i="1"/>
  <c r="G12" i="1"/>
  <c r="H12" i="1"/>
  <c r="A13" i="1"/>
  <c r="I13" i="1"/>
  <c r="F13" i="1"/>
  <c r="G13" i="1"/>
  <c r="H13" i="1"/>
  <c r="A14" i="1"/>
  <c r="I14" i="1"/>
  <c r="F14" i="1"/>
  <c r="G14" i="1"/>
  <c r="H14" i="1"/>
  <c r="A15" i="1"/>
  <c r="I15" i="1"/>
  <c r="F15" i="1"/>
  <c r="G15" i="1"/>
  <c r="H15" i="1"/>
  <c r="A16" i="1"/>
  <c r="I16" i="1"/>
  <c r="F16" i="1"/>
  <c r="G16" i="1"/>
  <c r="H16" i="1"/>
  <c r="A17" i="1"/>
  <c r="I17" i="1"/>
  <c r="F17" i="1"/>
  <c r="G17" i="1"/>
  <c r="H17" i="1"/>
  <c r="A18" i="1"/>
  <c r="I18" i="1"/>
  <c r="F18" i="1"/>
  <c r="G18" i="1"/>
  <c r="H18" i="1"/>
  <c r="I19" i="1"/>
  <c r="F19" i="1"/>
  <c r="G19" i="1"/>
  <c r="H19" i="1"/>
  <c r="I20" i="1"/>
  <c r="F20" i="1"/>
  <c r="G20" i="1"/>
  <c r="H20" i="1"/>
  <c r="I21" i="1"/>
  <c r="F21" i="1"/>
  <c r="G21" i="1"/>
  <c r="H21" i="1"/>
  <c r="I22" i="1"/>
  <c r="F22" i="1"/>
  <c r="G22" i="1"/>
  <c r="H22" i="1"/>
  <c r="I23" i="1"/>
  <c r="F23" i="1"/>
  <c r="G23" i="1"/>
  <c r="H23" i="1"/>
  <c r="I24" i="1"/>
  <c r="F24" i="1"/>
  <c r="G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25" i="1"/>
  <c r="A26" i="1"/>
  <c r="A27" i="1"/>
  <c r="A28" i="1"/>
  <c r="A29" i="1"/>
  <c r="A30"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<sst xmlns="http://schemas.openxmlformats.org/spreadsheetml/2006/main" count="288" uniqueCount="187">
  <si>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</si>
  <si>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</si>
  <si>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</si>
  <si>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</si>
  <si>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</si>
  <si>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</si>
  <si>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</si>
  <si>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</si>
  <si>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</si>
  <si>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</si>
  <si>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</si>
  <si>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</si>
  <si>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</si>
  <si>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</si>
  <si>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</si>
  <si>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</si>
  <si>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</si>
  <si>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</si>
  <si>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</si>
  <si>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</si>
  <si>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</si>
  <si>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</si>
  <si>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</si>
  <si>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</si>
  <si>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</si>
  <si>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</si>
  <si>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</si>
  <si>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</si>
  <si>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</si>
  <si>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</si>
  <si>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</si>
  <si>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</si>
  <si>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</si>
  <si>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</si>
  <si>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</si>
  <si>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</si>
  <si>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</si>
  <si>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</si>
  <si>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</si>
  <si>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</si>
  <si>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</si>
  <si>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</si>
  <si>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</si>
  <si>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</si>
  <si>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</si>
  <si>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</si>
  <si>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</si>
  <si>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</si>
  <si>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</si>
  <si>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</si>
  <si>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</si>
  <si>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</si>
  <si>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</si>
  <si>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</si>
  <si>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</si>
  <si>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</si>
  <si>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</si>
  <si>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</si>
  <si>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</si>
  <si>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</si>
  <si>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</si>
  <si>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</si>
  <si>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</si>
  <si>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</si>
  <si>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</si>
  <si>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</si>
  <si>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</si>
  <si>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</si>
  <si>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</si>
  <si>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</si>
  <si>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</si>
  <si>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</si>
  <si>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</si>
  <si>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</si>
  <si>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</si>
  <si>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</si>
  <si>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</si>
  <si>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</si>
  <si>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</si>
  <si>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</si>
  <si>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</si>
  <si>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</si>
  <si>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</si>
  <si>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</si>
  <si>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</si>
  <si>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</si>
  <si>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</si>
  <si>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</si>
  <si>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</si>
  <si>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</si>
  <si>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</si>
  <si>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</si>
  <si>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</si>
  <si>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</si>
  <si>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</si>
  <si>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</si>
  <si>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</si>
  <si>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</si>
  <si>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</si>
  <si>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</si>
  <si>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</si>
  <si>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</si>
  <si>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</si>
  <si>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</si>
  <si>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</si>
  <si>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</si>
  <si>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</si>
  <si>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</si>
  <si>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</si>
  <si>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</si>
  <si>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</si>
  <si>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</si>
  <si>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</si>
  <si>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</si>
  <si>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</si>
  <si>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</si>
  <si>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</si>
  <si>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</si>
  <si>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</si>
  <si>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</si>
  <si>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</si>
  <si>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</si>
  <si>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</si>
  <si>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</si>
  <si>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</si>
  <si>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</si>
  <si>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</si>
  <si>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</si>
  <si>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</si>
  <si>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</si>
  <si>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</si>
  <si>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</si>
  <si>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</si>
  <si>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</si>
  <si>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</si>
  <si>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</si>
  <si>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</si>
  <si>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</si>
  <si>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</si>
  <si>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</si>
  <si>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</si>
  <si>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</si>
  <si>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</si>
  <si>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</si>
  <si>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</si>
  <si>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</si>
  <si>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División político-administrativa del territorio colombiano</t>
  </si>
  <si>
    <t xml:space="preserve">Marcela Guevara </t>
  </si>
  <si>
    <t>Horizontal</t>
  </si>
  <si>
    <t>CS_06_03_REC210</t>
  </si>
  <si>
    <t>5° Primaria/Ciencias sociales/El universo/El origen del universo</t>
  </si>
  <si>
    <t>Fotografía</t>
  </si>
  <si>
    <t>http://www.shutterstock.com/pic-113468833/stock-photo-vibrant-night-sky-with-stars-and-nebula.html?src=V-V9T_Q0KF7ISy77xuvjug-1-4</t>
  </si>
  <si>
    <t>Cielo nocturno vibrante con estrellas y nebulosa</t>
  </si>
  <si>
    <t>El Universo</t>
  </si>
  <si>
    <t>http://www.shutterstock.com/pic-129023981/stock-photo-explosion-space-scene.html?src=TRb01uygJy37x_qQXSwP6g-1-25</t>
  </si>
  <si>
    <t>Escena espacial de explosión</t>
  </si>
  <si>
    <t>http://image.shutterstock.com/display_pic_with_logo/565399/169805951/stock-photo-the-milky-way-above-volcano-teide-at-the-island-od-tenerife-169805951.jpg</t>
  </si>
  <si>
    <t>Estrellas en el cielo</t>
  </si>
  <si>
    <t>http://www.shutterstock.com/pic-130371038/stock-photo-colorful-space-nebula.html?src=kZvS86A9qkz5GCK-NYrAzA-1-0</t>
  </si>
  <si>
    <t>Nebulosa colorida del espacio</t>
  </si>
  <si>
    <t>http://www.shutterstock.com/pic-74195665/stock-vector-vector-horoscopes-bright-stars-in-cosmos.html?src=tQnh4LDRcM2tzAJTJIcKUg-1-86</t>
  </si>
  <si>
    <t>Vector horóscopos brillantes estrellas en el cosmos</t>
  </si>
  <si>
    <t>5° Primaria/Ciencias sociales/El universo/Los componentes del universo/Las estrellas</t>
  </si>
  <si>
    <t>1 ESO/Ciencias naturales/El universo y el sistema solar/El sistema solar/El Sol</t>
  </si>
  <si>
    <t>El sol</t>
  </si>
  <si>
    <t>5° Primaria/Ciencias sociales/El universo/Los componentes del universo/Los planetas/ El sistema solar</t>
  </si>
  <si>
    <t>El sistema solar</t>
  </si>
  <si>
    <t>http://www.shutterstock.com/pic-132903536/stock-photo-earth-america-elements-of-this-image-furnished-by-nasa.html?src=cK2CAFfLKgsm_LF9aUh1Aw-1-7</t>
  </si>
  <si>
    <t>IMG10</t>
  </si>
  <si>
    <t>Planeta tierra</t>
  </si>
  <si>
    <t>http://www.shutterstock.com/pic-224798446/stock-photo-solar-system-sun-the-planets-and-the-asteroid-belt.html?src=UVHbc5d9IPdfuj4K2iZj0Q-1-38</t>
  </si>
  <si>
    <t>IMG11</t>
  </si>
  <si>
    <t>Sistema solar - Sol, los planetas y el cinturón de asteroides</t>
  </si>
  <si>
    <t>http://www.shutterstock.com/pic-60584068/stock-photo-virtual-planets-mercury-planet.html?src=VInnpKQaYrqN5siagy0t0Q-1-23</t>
  </si>
  <si>
    <t>IMG12</t>
  </si>
  <si>
    <t>Planeta Mercurio</t>
  </si>
  <si>
    <t>http://www.shutterstock.com/pic-234065017/stock-photo-spacecraft-planet-mars-spaceship-satellite-elements-of-this-image-furnished-by-nasa.html?src=u7qnQlJ4MqS5aN7pqhmDYw-1-2</t>
  </si>
  <si>
    <t>IMG13</t>
  </si>
  <si>
    <t xml:space="preserve">Satélite espacial </t>
  </si>
  <si>
    <t>http://www.shutterstock.com/pic-245968540/stock-photo-moon-launch-the-liftoff-of-apollo-on-a-saturn-v-missile-starts-the-moon-mission-of-astronauts.html?src=XK2nrk_BIaVvsOfXJfd_Ig-1-4</t>
  </si>
  <si>
    <t>IMG14</t>
  </si>
  <si>
    <t>Recurso M5A</t>
  </si>
  <si>
    <t xml:space="preserve">El despegue del Apolo 11 </t>
  </si>
  <si>
    <t>http://www.shutterstock.com/pic-245971423/stock-photo-apollo-boot-print-on-the-moon-july.html?src=XK2nrk_BIaVvsOfXJfd_Ig-1-0</t>
  </si>
  <si>
    <t>IMG15</t>
  </si>
  <si>
    <t xml:space="preserve">Huella de una bota de Apolo 11 en la Luna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</si>
</sst>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9" fillId="0" borderId="5" xfId="0" applyFont="1" applyFill="1" applyBorder="1" applyAlignment="1">
      <alignment vertical="center" wrapText="1"/>
    </xf>
    <xf numFmtId="0" fontId="14" fillId="0" borderId="5" xfId="0" applyFont="1" applyBorder="1" applyAlignment="1">
      <alignment wrapText="1"/>
    </xf>
    <xf numFmtId="0" fontId="22" fillId="0" borderId="5" xfId="0" applyFont="1" applyBorder="1" applyAlignment="1">
      <alignment wrapText="1"/>
    </xf>
    <xf numFmtId="0" fontId="22" fillId="0" borderId="5" xfId="0" applyFont="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wrapText="1"/>
    </xf>
    <xf numFmtId="1" fontId="9" fillId="0" borderId="5" xfId="0" applyNumberFormat="1" applyFon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6" activePane="bottomLeft" state="frozen"/>
      <selection pane="bottomLeft" activeCell="B16" sqref="B16"/>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0</v>
      </c>
      <c r="C2" s="93" t="s">
        <v>24</v>
      </c>
      <c r="D2" s="94"/>
      <c r="F2" s="86" t="s">
        <v>1</v>
      </c>
      <c r="G2" s="87"/>
      <c r="H2" s="55"/>
      <c r="I2" s="55"/>
      <c r="J2" s="16"/>
    </row>
    <row r="3" spans="1:16" ht="15.75" x14ac:dyDescent="0.25">
      <c r="A3" s="1"/>
      <c r="B3" s="4" t="s">
        <v>9</v>
      </c>
      <c r="C3" s="95">
        <v>4</v>
      </c>
      <c r="D3" s="96"/>
      <c r="F3" s="88">
        <v>42110</v>
      </c>
      <c r="G3" s="89"/>
      <c r="H3" s="55"/>
      <c r="I3" s="55"/>
      <c r="J3" s="16"/>
    </row>
    <row r="4" spans="1:16" ht="16.5" x14ac:dyDescent="0.3">
      <c r="A4" s="1"/>
      <c r="B4" s="4" t="s">
        <v>55</v>
      </c>
      <c r="C4" s="95" t="s">
        <v>146</v>
      </c>
      <c r="D4" s="96"/>
      <c r="E4" s="5"/>
      <c r="F4" s="54" t="s">
        <v>56</v>
      </c>
      <c r="G4" s="53" t="s">
        <v>57</v>
      </c>
      <c r="H4" s="55"/>
      <c r="I4" s="55"/>
      <c r="J4" s="16"/>
      <c r="K4" s="16"/>
    </row>
    <row r="5" spans="1:16" ht="16.5" thickBot="1" x14ac:dyDescent="0.3">
      <c r="A5" s="1"/>
      <c r="B5" s="6" t="s">
        <v>2</v>
      </c>
      <c r="C5" s="97" t="s">
        <v>147</v>
      </c>
      <c r="D5" s="98"/>
      <c r="E5" s="5"/>
      <c r="F5" s="52" t="str">
        <f>IF(G4="Recurso","Motor del recurso","")</f>
        <v>Motor del recurso</v>
      </c>
      <c r="G5" s="52" t="s">
        <v>58</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41</v>
      </c>
      <c r="C7" s="8" t="s">
        <v>149</v>
      </c>
      <c r="D7" s="38" t="s">
        <v>40</v>
      </c>
      <c r="F7" s="1"/>
      <c r="G7" s="1"/>
      <c r="H7" s="1"/>
      <c r="I7" s="1"/>
      <c r="J7" s="16"/>
      <c r="K7" s="16"/>
    </row>
    <row r="8" spans="1:16" s="9" customFormat="1" ht="16.5" thickBot="1" x14ac:dyDescent="0.3">
      <c r="A8" s="10"/>
      <c r="B8" s="10"/>
      <c r="C8" s="10"/>
      <c r="D8" s="11"/>
      <c r="E8" s="11"/>
      <c r="F8" s="90" t="s">
        <v>63</v>
      </c>
      <c r="G8" s="91"/>
      <c r="H8" s="91"/>
      <c r="I8" s="92"/>
      <c r="J8" s="18"/>
      <c r="K8" s="12"/>
      <c r="L8" s="2"/>
      <c r="M8" s="2"/>
      <c r="N8" s="2"/>
      <c r="O8" s="2"/>
      <c r="P8" s="2"/>
    </row>
    <row r="9" spans="1:16" ht="26.25" thickBot="1" x14ac:dyDescent="0.3">
      <c r="A9" s="35" t="s">
        <v>3</v>
      </c>
      <c r="B9" s="25" t="s">
        <v>10</v>
      </c>
      <c r="C9" s="24" t="s">
        <v>4</v>
      </c>
      <c r="D9" s="24" t="s">
        <v>5</v>
      </c>
      <c r="E9" s="24" t="s">
        <v>6</v>
      </c>
      <c r="F9" s="75" t="s">
        <v>62</v>
      </c>
      <c r="G9" s="75" t="s">
        <v>60</v>
      </c>
      <c r="H9" s="75" t="s">
        <v>61</v>
      </c>
      <c r="I9" s="75" t="s">
        <v>138</v>
      </c>
      <c r="J9" s="25" t="s">
        <v>7</v>
      </c>
      <c r="K9" s="26" t="s">
        <v>8</v>
      </c>
    </row>
    <row r="10" spans="1:16" s="12" customFormat="1" ht="47.25" x14ac:dyDescent="0.25">
      <c r="A10" s="13" t="str">
        <f>IF(OR(B10&lt;&gt;"",J10&lt;&gt;""),"IMG01","")</f>
        <v>IMG01</v>
      </c>
      <c r="B10" s="78" t="s">
        <v>150</v>
      </c>
      <c r="C10" s="27" t="str">
        <f>IF(OR(B10&lt;&gt;Ayuda!A5,J10&lt;&gt;""),IF($G$4="Recurso",CONCATENATE($G$4," ",$G$5),$G$4),"")</f>
        <v>Recurso M5A</v>
      </c>
      <c r="D10" s="14" t="s">
        <v>151</v>
      </c>
      <c r="E10" s="14" t="s">
        <v>148</v>
      </c>
      <c r="F10" s="14"/>
      <c r="G10" s="14" t="str">
        <f>IF(F10&lt;&gt;"",IF($G$4="Recurso",IF(LEFT($G$5,1)="M",VLOOKUP($G$5,'Definición técnica de imagenes'!$A$3:$G$17,5,FALSE),IF($G$5="F1",'Definición técnica de imagenes'!$E$15,'Definición técnica de imagenes'!$F$13)),'Definición técnica de imagenes'!$E$16),"")</f>
        <v/>
      </c>
      <c r="H10" s="14" t="str">
        <f>IF(I10&lt;&gt;"",IF(OR(B10&lt;&gt;"",J10&lt;&gt;""),CONCATENATE($C$7,"_",$A10,IF($G$4="Cuaderno de Estudio","_zoom",CONCATENATE("a",IF(LEFT($G$5,1)="F",".jpg",".png")))),""),"")</f>
        <v>CS_06_03_REC210_IMG01a.png</v>
      </c>
      <c r="I10" s="14" t="str">
        <f>IF(OR(B10&lt;&gt;"",J10&lt;&gt;""),IF($G$4="Recurso",IF(LEFT($G$5,1)="M",VLOOKUP($G$5,'Definición técnica de imagenes'!$A$3:$G$17,6,FALSE),IF($G$5="F1","","")),'Definición técnica de imagenes'!$F$16),"")</f>
        <v>500 x 500 px</v>
      </c>
      <c r="J10" s="79" t="s">
        <v>154</v>
      </c>
      <c r="K10" s="19"/>
    </row>
    <row r="11" spans="1:16" s="12" customFormat="1" ht="13.9" customHeight="1" x14ac:dyDescent="0.25">
      <c r="A11" s="13" t="str">
        <f>IF(OR(B11&lt;&gt;"",J11&lt;&gt;""),CONCATENATE(LEFT(A10,3),IF(MID(A10,4,2)+1&lt;10,CONCATENATE("0",MID(A10,4,2)+1))),"")</f>
        <v>IMG02</v>
      </c>
      <c r="B11" s="28" t="s">
        <v>152</v>
      </c>
      <c r="C11" s="27" t="str">
        <f t="shared" ref="C11:C22" si="0">IF(OR(B11&lt;&gt;"",J11&lt;&gt;""),IF($G$4="Recurso",CONCATENATE($G$4," ",$G$5),$G$4),"")</f>
        <v>Recurso M5A</v>
      </c>
      <c r="D11" s="79" t="s">
        <v>151</v>
      </c>
      <c r="E11" s="79" t="s">
        <v>148</v>
      </c>
      <c r="F11" s="14" t="str">
        <f t="shared" ref="F11:F74" si="1">IF(OR(B11&lt;&gt;"",J11&lt;&gt;""),CONCATENATE($C$7,"_",$A11,IF($G$4="Cuaderno de Estudio","_small",CONCATENATE(IF(I11="","","n"),IF(LEFT($G$5,1)="F",".jpg",".png")))),"")</f>
        <v>CS_06_03_REC210_IMG02n.png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IF(I11&lt;&gt;"",IF(OR(B11&lt;&gt;"",J11&lt;&gt;""),CONCATENATE($C$7,"_",$A11,IF($G$4="Cuaderno de Estudio","_zoom",CONCATENATE("a",IF(LEFT($G$5,1)="F",".jpg",".png")))),""),"")</f>
        <v>CS_06_03_REC210_IMG02a.png</v>
      </c>
      <c r="I11" s="14" t="str">
        <f>IF(OR(B11&lt;&gt;"",J11&lt;&gt;""),IF($G$4="Recurso",IF(LEFT($G$5,1)="M",VLOOKUP($G$5,'Definición técnica de imagenes'!$A$3:$G$17,6,FALSE),IF($G$5="F1","","")),'Definición técnica de imagenes'!$F$16),"")</f>
        <v>500 x 500 px</v>
      </c>
      <c r="J11" s="19" t="s">
        <v>153</v>
      </c>
      <c r="K11" s="15"/>
    </row>
    <row r="12" spans="1:16" s="12" customFormat="1" ht="81" x14ac:dyDescent="0.25">
      <c r="A12" s="13" t="str">
        <f t="shared" ref="A12:A30" si="3">IF(OR(B12&lt;&gt;"",J12&lt;&gt;""),CONCATENATE(LEFT(A11,3),IF(MID(A11,4,2)+1&lt;10,CONCATENATE("0",MID(A11,4,2)+1))),"")</f>
        <v>IMG03</v>
      </c>
      <c r="B12" s="29" t="s">
        <v>155</v>
      </c>
      <c r="C12" s="27" t="str">
        <f t="shared" si="0"/>
        <v>Recurso M5A</v>
      </c>
      <c r="D12" s="79" t="s">
        <v>151</v>
      </c>
      <c r="E12" s="79" t="s">
        <v>148</v>
      </c>
      <c r="F12" s="14" t="str">
        <f t="shared" si="1"/>
        <v>CS_06_03_REC210_IMG03n.png</v>
      </c>
      <c r="G12" s="14" t="str">
        <f>IF(F12&lt;&gt;"",IF($G$4="Recurso",IF(LEFT($G$5,1)="M",VLOOKUP($G$5,'Definición técnica de imagenes'!$A$3:$G$17,5,FALSE),IF($G$5="F1",'Definición técnica de imagenes'!$E$15,'Definición técnica de imagenes'!$F$13)),'Definición técnica de imagenes'!$E$16),"")</f>
        <v>286 x 286 px</v>
      </c>
      <c r="H12" s="14" t="str">
        <f t="shared" si="2"/>
        <v>CS_06_03_REC210_IMG03a.png</v>
      </c>
      <c r="I12" s="14" t="str">
        <f>IF(OR(B12&lt;&gt;"",J12&lt;&gt;""),IF($G$4="Recurso",IF(LEFT($G$5,1)="M",VLOOKUP($G$5,'Definición técnica de imagenes'!$A$3:$G$17,6,FALSE),IF($G$5="F1","","")),'Definición técnica de imagenes'!$F$16),"")</f>
        <v>500 x 500 px</v>
      </c>
      <c r="J12" s="80" t="s">
        <v>156</v>
      </c>
      <c r="K12" s="19"/>
    </row>
    <row r="13" spans="1:16" s="12" customFormat="1" ht="94.5" x14ac:dyDescent="0.25">
      <c r="A13" s="13" t="str">
        <f t="shared" si="3"/>
        <v>IMG04</v>
      </c>
      <c r="B13" s="28" t="s">
        <v>157</v>
      </c>
      <c r="C13" s="27" t="str">
        <f t="shared" si="0"/>
        <v>Recurso M5A</v>
      </c>
      <c r="D13" s="79" t="s">
        <v>151</v>
      </c>
      <c r="E13" s="79" t="s">
        <v>148</v>
      </c>
      <c r="F13" s="14" t="str">
        <f t="shared" si="1"/>
        <v>CS_06_03_REC210_IMG04n.png</v>
      </c>
      <c r="G13" s="14" t="str">
        <f>IF(F13&lt;&gt;"",IF($G$4="Recurso",IF(LEFT($G$5,1)="M",VLOOKUP($G$5,'Definición técnica de imagenes'!$A$3:$G$17,5,FALSE),IF($G$5="F1",'Definición técnica de imagenes'!$E$15,'Definición técnica de imagenes'!$F$13)),'Definición técnica de imagenes'!$E$16),"")</f>
        <v>286 x 286 px</v>
      </c>
      <c r="H13" s="14" t="str">
        <f t="shared" si="2"/>
        <v>CS_06_03_REC210_IMG04a.png</v>
      </c>
      <c r="I13" s="14" t="str">
        <f>IF(OR(B13&lt;&gt;"",J13&lt;&gt;""),IF($G$4="Recurso",IF(LEFT($G$5,1)="M",VLOOKUP($G$5,'Definición técnica de imagenes'!$A$3:$G$17,6,FALSE),IF($G$5="F1","","")),'Definición técnica de imagenes'!$F$16),"")</f>
        <v>500 x 500 px</v>
      </c>
      <c r="J13" s="80" t="s">
        <v>158</v>
      </c>
      <c r="K13" s="19"/>
    </row>
    <row r="14" spans="1:16" s="12" customFormat="1" ht="81" x14ac:dyDescent="0.25">
      <c r="A14" s="13" t="str">
        <f t="shared" si="3"/>
        <v>IMG05</v>
      </c>
      <c r="B14" s="28" t="s">
        <v>159</v>
      </c>
      <c r="C14" s="27" t="str">
        <f t="shared" si="0"/>
        <v>Recurso M5A</v>
      </c>
      <c r="D14" s="79" t="s">
        <v>151</v>
      </c>
      <c r="E14" s="79" t="s">
        <v>148</v>
      </c>
      <c r="F14" s="14" t="str">
        <f t="shared" si="1"/>
        <v>CS_06_03_REC210_IMG05n.png</v>
      </c>
      <c r="G14" s="14" t="str">
        <f>IF(F14&lt;&gt;"",IF($G$4="Recurso",IF(LEFT($G$5,1)="M",VLOOKUP($G$5,'Definición técnica de imagenes'!$A$3:$G$17,5,FALSE),IF($G$5="F1",'Definición técnica de imagenes'!$E$15,'Definición técnica de imagenes'!$F$13)),'Definición técnica de imagenes'!$E$16),"")</f>
        <v>286 x 286 px</v>
      </c>
      <c r="H14" s="14" t="str">
        <f t="shared" si="2"/>
        <v>CS_06_03_REC210_IMG05a.png</v>
      </c>
      <c r="I14" s="14" t="str">
        <f>IF(OR(B14&lt;&gt;"",J14&lt;&gt;""),IF($G$4="Recurso",IF(LEFT($G$5,1)="M",VLOOKUP($G$5,'Definición técnica de imagenes'!$A$3:$G$17,6,FALSE),IF($G$5="F1","","")),'Definición técnica de imagenes'!$F$16),"")</f>
        <v>500 x 500 px</v>
      </c>
      <c r="J14" s="19" t="s">
        <v>160</v>
      </c>
      <c r="K14" s="19"/>
    </row>
    <row r="15" spans="1:16" s="12" customFormat="1" ht="94.5" x14ac:dyDescent="0.25">
      <c r="A15" s="13" t="str">
        <f t="shared" si="3"/>
        <v>IMG06</v>
      </c>
      <c r="B15" s="28" t="s">
        <v>161</v>
      </c>
      <c r="C15" s="27" t="str">
        <f t="shared" si="0"/>
        <v>Recurso M5A</v>
      </c>
      <c r="D15" s="79" t="s">
        <v>151</v>
      </c>
      <c r="E15" s="79" t="s">
        <v>148</v>
      </c>
      <c r="F15" s="14" t="str">
        <f t="shared" si="1"/>
        <v>CS_06_03_REC210_IMG06n.png</v>
      </c>
      <c r="G15" s="14" t="str">
        <f>IF(F15&lt;&gt;"",IF($G$4="Recurso",IF(LEFT($G$5,1)="M",VLOOKUP($G$5,'Definición técnica de imagenes'!$A$3:$G$17,5,FALSE),IF($G$5="F1",'Definición técnica de imagenes'!$E$15,'Definición técnica de imagenes'!$F$13)),'Definición técnica de imagenes'!$E$16),"")</f>
        <v>286 x 286 px</v>
      </c>
      <c r="H15" s="14" t="str">
        <f t="shared" si="2"/>
        <v>CS_06_03_REC210_IMG06a.png</v>
      </c>
      <c r="I15" s="14" t="str">
        <f>IF(OR(B15&lt;&gt;"",J15&lt;&gt;""),IF($G$4="Recurso",IF(LEFT($G$5,1)="M",VLOOKUP($G$5,'Definición técnica de imagenes'!$A$3:$G$17,6,FALSE),IF($G$5="F1","","")),'Definición técnica de imagenes'!$F$16),"")</f>
        <v>500 x 500 px</v>
      </c>
      <c r="J15" s="81" t="s">
        <v>162</v>
      </c>
      <c r="K15" s="21"/>
    </row>
    <row r="16" spans="1:16" s="12" customFormat="1" ht="54.75" x14ac:dyDescent="0.3">
      <c r="A16" s="13" t="str">
        <f t="shared" si="3"/>
        <v>IMG07</v>
      </c>
      <c r="B16" s="28" t="s">
        <v>163</v>
      </c>
      <c r="C16" s="27" t="str">
        <f t="shared" si="0"/>
        <v>Recurso M5A</v>
      </c>
      <c r="D16" s="79" t="s">
        <v>151</v>
      </c>
      <c r="E16" s="79" t="s">
        <v>148</v>
      </c>
      <c r="F16" s="14" t="str">
        <f t="shared" si="1"/>
        <v>CS_06_03_REC210_IMG07n.png</v>
      </c>
      <c r="G16" s="14" t="str">
        <f>IF(F16&lt;&gt;"",IF($G$4="Recurso",IF(LEFT($G$5,1)="M",VLOOKUP($G$5,'Definición técnica de imagenes'!$A$3:$G$17,5,FALSE),IF($G$5="F1",'Definición técnica de imagenes'!$E$15,'Definición técnica de imagenes'!$F$13)),'Definición técnica de imagenes'!$E$16),"")</f>
        <v>286 x 286 px</v>
      </c>
      <c r="H16" s="14" t="str">
        <f t="shared" si="2"/>
        <v>CS_06_03_REC210_IMG07a.png</v>
      </c>
      <c r="I16" s="14" t="str">
        <f>IF(OR(B16&lt;&gt;"",J16&lt;&gt;""),IF($G$4="Recurso",IF(LEFT($G$5,1)="M",VLOOKUP($G$5,'Definición técnica de imagenes'!$A$3:$G$17,6,FALSE),IF($G$5="F1","","")),'Definición técnica de imagenes'!$F$16),"")</f>
        <v>500 x 500 px</v>
      </c>
      <c r="J16" s="82" t="s">
        <v>158</v>
      </c>
      <c r="K16" s="36"/>
    </row>
    <row r="17" spans="1:11" s="12" customFormat="1" ht="54" x14ac:dyDescent="0.25">
      <c r="A17" s="13" t="str">
        <f t="shared" si="3"/>
        <v>IMG08</v>
      </c>
      <c r="B17" s="28" t="s">
        <v>164</v>
      </c>
      <c r="C17" s="27" t="str">
        <f t="shared" si="0"/>
        <v>Recurso M5A</v>
      </c>
      <c r="D17" s="79" t="s">
        <v>151</v>
      </c>
      <c r="E17" s="79" t="s">
        <v>148</v>
      </c>
      <c r="F17" s="14" t="str">
        <f t="shared" si="1"/>
        <v>CS_06_03_REC210_IMG08n.png</v>
      </c>
      <c r="G17" s="14" t="str">
        <f>IF(F17&lt;&gt;"",IF($G$4="Recurso",IF(LEFT($G$5,1)="M",VLOOKUP($G$5,'Definición técnica de imagenes'!$A$3:$G$17,5,FALSE),IF($G$5="F1",'Definición técnica de imagenes'!$E$15,'Definición técnica de imagenes'!$F$13)),'Definición técnica de imagenes'!$E$16),"")</f>
        <v>286 x 286 px</v>
      </c>
      <c r="H17" s="14" t="str">
        <f t="shared" si="2"/>
        <v>CS_06_03_REC210_IMG08a.png</v>
      </c>
      <c r="I17" s="14" t="str">
        <f>IF(OR(B17&lt;&gt;"",J17&lt;&gt;""),IF($G$4="Recurso",IF(LEFT($G$5,1)="M",VLOOKUP($G$5,'Definición técnica de imagenes'!$A$3:$G$17,6,FALSE),IF($G$5="F1","","")),'Definición técnica de imagenes'!$F$16),"")</f>
        <v>500 x 500 px</v>
      </c>
      <c r="J17" s="81" t="s">
        <v>165</v>
      </c>
      <c r="K17" s="21"/>
    </row>
    <row r="18" spans="1:11" s="12" customFormat="1" ht="67.5" x14ac:dyDescent="0.25">
      <c r="A18" s="13" t="str">
        <f t="shared" si="3"/>
        <v>IMG09</v>
      </c>
      <c r="B18" s="28" t="s">
        <v>166</v>
      </c>
      <c r="C18" s="27" t="str">
        <f t="shared" si="0"/>
        <v>Recurso M5A</v>
      </c>
      <c r="D18" s="79" t="s">
        <v>151</v>
      </c>
      <c r="E18" s="79" t="s">
        <v>148</v>
      </c>
      <c r="F18" s="14" t="str">
        <f t="shared" si="1"/>
        <v>CS_06_03_REC210_IMG09n.png</v>
      </c>
      <c r="G18" s="14" t="str">
        <f>IF(F18&lt;&gt;"",IF($G$4="Recurso",IF(LEFT($G$5,1)="M",VLOOKUP($G$5,'Definición técnica de imagenes'!$A$3:$G$17,5,FALSE),IF($G$5="F1",'Definición técnica de imagenes'!$E$15,'Definición técnica de imagenes'!$F$13)),'Definición técnica de imagenes'!$E$16),"")</f>
        <v>286 x 286 px</v>
      </c>
      <c r="H18" s="14" t="str">
        <f t="shared" si="2"/>
        <v>CS_06_03_REC210_IMG09a.png</v>
      </c>
      <c r="I18" s="14" t="str">
        <f>IF(OR(B18&lt;&gt;"",J18&lt;&gt;""),IF($G$4="Recurso",IF(LEFT($G$5,1)="M",VLOOKUP($G$5,'Definición técnica de imagenes'!$A$3:$G$17,6,FALSE),IF($G$5="F1","","")),'Definición técnica de imagenes'!$F$16),"")</f>
        <v>500 x 500 px</v>
      </c>
      <c r="J18" s="81" t="s">
        <v>167</v>
      </c>
      <c r="K18" s="21"/>
    </row>
    <row r="19" spans="1:11" s="12" customFormat="1" ht="108" x14ac:dyDescent="0.3">
      <c r="A19" s="83" t="s">
        <v>169</v>
      </c>
      <c r="B19" s="34" t="s">
        <v>168</v>
      </c>
      <c r="C19" s="27" t="str">
        <f t="shared" si="0"/>
        <v>Recurso M5A</v>
      </c>
      <c r="D19" s="79" t="s">
        <v>151</v>
      </c>
      <c r="E19" s="79" t="s">
        <v>148</v>
      </c>
      <c r="F19" s="14" t="str">
        <f t="shared" si="1"/>
        <v>CS_06_03_REC210_IMG10n.png</v>
      </c>
      <c r="G19" s="14" t="str">
        <f>IF(F19&lt;&gt;"",IF($G$4="Recurso",IF(LEFT($G$5,1)="M",VLOOKUP($G$5,'Definición técnica de imagenes'!$A$3:$G$17,5,FALSE),IF($G$5="F1",'Definición técnica de imagenes'!$E$15,'Definición técnica de imagenes'!$F$13)),'Definición técnica de imagenes'!$E$16),"")</f>
        <v>286 x 286 px</v>
      </c>
      <c r="H19" s="14" t="str">
        <f t="shared" si="2"/>
        <v>CS_06_03_REC210_IMG10a.png</v>
      </c>
      <c r="I19" s="14" t="str">
        <f>IF(OR(B19&lt;&gt;"",J19&lt;&gt;""),IF($G$4="Recurso",IF(LEFT($G$5,1)="M",VLOOKUP($G$5,'Definición técnica de imagenes'!$A$3:$G$17,6,FALSE),IF($G$5="F1","","")),'Definición técnica de imagenes'!$F$16),"")</f>
        <v>500 x 500 px</v>
      </c>
      <c r="J19" s="82" t="s">
        <v>170</v>
      </c>
      <c r="K19" s="36"/>
    </row>
    <row r="20" spans="1:11" s="12" customFormat="1" ht="94.5" x14ac:dyDescent="0.25">
      <c r="A20" s="83" t="s">
        <v>172</v>
      </c>
      <c r="B20" s="28" t="s">
        <v>171</v>
      </c>
      <c r="C20" s="27" t="str">
        <f t="shared" si="0"/>
        <v>Recurso M5A</v>
      </c>
      <c r="D20" s="79" t="s">
        <v>151</v>
      </c>
      <c r="E20" s="79" t="s">
        <v>148</v>
      </c>
      <c r="F20" s="14" t="str">
        <f t="shared" si="1"/>
        <v>CS_06_03_REC210_IMG11n.png</v>
      </c>
      <c r="G20" s="14" t="str">
        <f>IF(F20&lt;&gt;"",IF($G$4="Recurso",IF(LEFT($G$5,1)="M",VLOOKUP($G$5,'Definición técnica de imagenes'!$A$3:$G$17,5,FALSE),IF($G$5="F1",'Definición técnica de imagenes'!$E$15,'Definición técnica de imagenes'!$F$13)),'Definición técnica de imagenes'!$E$16),"")</f>
        <v>286 x 286 px</v>
      </c>
      <c r="H20" s="14" t="str">
        <f t="shared" si="2"/>
        <v>CS_06_03_REC210_IMG11a.png</v>
      </c>
      <c r="I20" s="14" t="str">
        <f>IF(OR(B20&lt;&gt;"",J20&lt;&gt;""),IF($G$4="Recurso",IF(LEFT($G$5,1)="M",VLOOKUP($G$5,'Definición técnica de imagenes'!$A$3:$G$17,6,FALSE),IF($G$5="F1","","")),'Definición técnica de imagenes'!$F$16),"")</f>
        <v>500 x 500 px</v>
      </c>
      <c r="J20" s="80" t="s">
        <v>173</v>
      </c>
      <c r="K20" s="21"/>
    </row>
    <row r="21" spans="1:11" s="12" customFormat="1" ht="81" x14ac:dyDescent="0.25">
      <c r="A21" s="83" t="s">
        <v>175</v>
      </c>
      <c r="B21" s="30" t="s">
        <v>174</v>
      </c>
      <c r="C21" s="27" t="str">
        <f t="shared" si="0"/>
        <v>Recurso M5A</v>
      </c>
      <c r="D21" s="79" t="s">
        <v>151</v>
      </c>
      <c r="E21" s="79" t="s">
        <v>148</v>
      </c>
      <c r="F21" s="14" t="str">
        <f t="shared" si="1"/>
        <v>CS_06_03_REC210_IMG12n.png</v>
      </c>
      <c r="G21" s="14" t="str">
        <f>IF(F21&lt;&gt;"",IF($G$4="Recurso",IF(LEFT($G$5,1)="M",VLOOKUP($G$5,'Definición técnica de imagenes'!$A$3:$G$17,5,FALSE),IF($G$5="F1",'Definición técnica de imagenes'!$E$15,'Definición técnica de imagenes'!$F$13)),'Definición técnica de imagenes'!$E$16),"")</f>
        <v>286 x 286 px</v>
      </c>
      <c r="H21" s="14" t="str">
        <f t="shared" si="2"/>
        <v>CS_06_03_REC210_IMG12a.png</v>
      </c>
      <c r="I21" s="14" t="str">
        <f>IF(OR(B21&lt;&gt;"",J21&lt;&gt;""),IF($G$4="Recurso",IF(LEFT($G$5,1)="M",VLOOKUP($G$5,'Definición técnica de imagenes'!$A$3:$G$17,6,FALSE),IF($G$5="F1","","")),'Definición técnica de imagenes'!$F$16),"")</f>
        <v>500 x 500 px</v>
      </c>
      <c r="J21" s="81" t="s">
        <v>176</v>
      </c>
      <c r="K21" s="21"/>
    </row>
    <row r="22" spans="1:11" s="12" customFormat="1" ht="121.5" x14ac:dyDescent="0.25">
      <c r="A22" s="83" t="s">
        <v>178</v>
      </c>
      <c r="B22" s="31" t="s">
        <v>177</v>
      </c>
      <c r="C22" s="27" t="str">
        <f t="shared" si="0"/>
        <v>Recurso M5A</v>
      </c>
      <c r="D22" s="79" t="s">
        <v>151</v>
      </c>
      <c r="E22" s="79" t="s">
        <v>148</v>
      </c>
      <c r="F22" s="14" t="str">
        <f t="shared" si="1"/>
        <v>CS_06_03_REC210_IMG13n.png</v>
      </c>
      <c r="G22" s="14" t="str">
        <f>IF(F22&lt;&gt;"",IF($G$4="Recurso",IF(LEFT($G$5,1)="M",VLOOKUP($G$5,'Definición técnica de imagenes'!$A$3:$G$17,5,FALSE),IF($G$5="F1",'Definición técnica de imagenes'!$E$15,'Definición técnica de imagenes'!$F$13)),'Definición técnica de imagenes'!$E$16),"")</f>
        <v>286 x 286 px</v>
      </c>
      <c r="H22" s="14" t="str">
        <f t="shared" si="2"/>
        <v>CS_06_03_REC210_IMG13a.png</v>
      </c>
      <c r="I22" s="14" t="str">
        <f>IF(OR(B22&lt;&gt;"",J22&lt;&gt;""),IF($G$4="Recurso",IF(LEFT($G$5,1)="M",VLOOKUP($G$5,'Definición técnica de imagenes'!$A$3:$G$17,6,FALSE),IF($G$5="F1","","")),'Definición técnica de imagenes'!$F$16),"")</f>
        <v>500 x 500 px</v>
      </c>
      <c r="J22" s="79" t="s">
        <v>179</v>
      </c>
      <c r="K22" s="20"/>
    </row>
    <row r="23" spans="1:11" s="12" customFormat="1" ht="121.5" x14ac:dyDescent="0.25">
      <c r="A23" s="83" t="s">
        <v>181</v>
      </c>
      <c r="B23" s="28" t="s">
        <v>180</v>
      </c>
      <c r="C23" s="84" t="s">
        <v>182</v>
      </c>
      <c r="D23" s="79" t="s">
        <v>151</v>
      </c>
      <c r="E23" s="79" t="s">
        <v>148</v>
      </c>
      <c r="F23" s="14" t="str">
        <f t="shared" si="1"/>
        <v>CS_06_03_REC210_IMG14n.png</v>
      </c>
      <c r="G23" s="14" t="str">
        <f>IF(F23&lt;&gt;"",IF($G$4="Recurso",IF(LEFT($G$5,1)="M",VLOOKUP($G$5,'Definición técnica de imagenes'!$A$3:$G$17,5,FALSE),IF($G$5="F1",'Definición técnica de imagenes'!$E$15,'Definición técnica de imagenes'!$F$13)),'Definición técnica de imagenes'!$E$16),"")</f>
        <v>286 x 286 px</v>
      </c>
      <c r="H23" s="14" t="str">
        <f t="shared" si="2"/>
        <v>CS_06_03_REC210_IMG14a.png</v>
      </c>
      <c r="I23" s="14" t="str">
        <f>IF(OR(B23&lt;&gt;"",J23&lt;&gt;""),IF($G$4="Recurso",IF(LEFT($G$5,1)="M",VLOOKUP($G$5,'Definición técnica de imagenes'!$A$3:$G$17,6,FALSE),IF($G$5="F1","","")),'Definición técnica de imagenes'!$F$16),"")</f>
        <v>500 x 500 px</v>
      </c>
      <c r="J23" s="19" t="s">
        <v>183</v>
      </c>
      <c r="K23" s="19"/>
    </row>
    <row r="24" spans="1:11" s="12" customFormat="1" ht="94.5" x14ac:dyDescent="0.25">
      <c r="A24" s="83" t="s">
        <v>185</v>
      </c>
      <c r="B24" s="27" t="s">
        <v>184</v>
      </c>
      <c r="C24" s="85" t="s">
        <v>182</v>
      </c>
      <c r="D24" s="79" t="s">
        <v>151</v>
      </c>
      <c r="E24" s="79" t="s">
        <v>148</v>
      </c>
      <c r="F24" s="14" t="str">
        <f t="shared" si="1"/>
        <v>CS_06_03_REC210_IMG15n.png</v>
      </c>
      <c r="G24" s="14" t="str">
        <f>IF(F24&lt;&gt;"",IF($G$4="Recurso",IF(LEFT($G$5,1)="M",VLOOKUP($G$5,'Definición técnica de imagenes'!$A$3:$G$17,5,FALSE),IF($G$5="F1",'Definición técnica de imagenes'!$E$15,'Definición técnica de imagenes'!$F$13)),'Definición técnica de imagenes'!$E$16),"")</f>
        <v>286 x 286 px</v>
      </c>
      <c r="H24" s="14" t="str">
        <f t="shared" si="2"/>
        <v>CS_06_03_REC210_IMG15a.png</v>
      </c>
      <c r="I24" s="14" t="str">
        <f>IF(OR(B24&lt;&gt;"",J24&lt;&gt;""),IF($G$4="Recurso",IF(LEFT($G$5,1)="M",VLOOKUP($G$5,'Definición técnica de imagenes'!$A$3:$G$17,6,FALSE),IF($G$5="F1","","")),'Definición técnica de imagenes'!$F$16),"")</f>
        <v>500 x 500 px</v>
      </c>
      <c r="J24" s="14" t="s">
        <v>186</v>
      </c>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101" t="s">
        <v>39</v>
      </c>
      <c r="B1" s="102"/>
      <c r="C1" s="102"/>
      <c r="D1" s="102"/>
      <c r="E1" s="102"/>
      <c r="F1" s="103"/>
    </row>
    <row r="2" spans="1:11" x14ac:dyDescent="0.25">
      <c r="A2" s="45" t="s">
        <v>43</v>
      </c>
      <c r="B2" s="46"/>
      <c r="C2" s="104" t="s">
        <v>14</v>
      </c>
      <c r="D2" s="105"/>
      <c r="E2" s="106"/>
      <c r="F2" s="47"/>
    </row>
    <row r="3" spans="1:11" ht="63" x14ac:dyDescent="0.25">
      <c r="A3" s="48" t="s">
        <v>44</v>
      </c>
      <c r="B3" s="46"/>
      <c r="C3" s="110" t="s">
        <v>15</v>
      </c>
      <c r="D3" s="111"/>
      <c r="E3" s="112"/>
      <c r="F3" s="47"/>
      <c r="H3" s="37" t="s">
        <v>19</v>
      </c>
      <c r="I3" s="37" t="s">
        <v>20</v>
      </c>
      <c r="J3" s="37" t="s">
        <v>21</v>
      </c>
      <c r="K3" s="37" t="s">
        <v>53</v>
      </c>
    </row>
    <row r="4" spans="1:11" ht="31.5" x14ac:dyDescent="0.25">
      <c r="A4" s="45" t="s">
        <v>45</v>
      </c>
      <c r="B4" s="46"/>
      <c r="C4" s="41" t="s">
        <v>16</v>
      </c>
      <c r="D4" s="40" t="s">
        <v>17</v>
      </c>
      <c r="E4" s="44" t="s">
        <v>18</v>
      </c>
      <c r="F4" s="47"/>
      <c r="H4" s="37" t="s">
        <v>22</v>
      </c>
      <c r="I4" s="37" t="s">
        <v>26</v>
      </c>
      <c r="J4" s="37">
        <v>1</v>
      </c>
      <c r="K4" s="37">
        <v>1</v>
      </c>
    </row>
    <row r="5" spans="1:11" ht="79.5" thickBot="1" x14ac:dyDescent="0.3">
      <c r="A5" s="48" t="s">
        <v>46</v>
      </c>
      <c r="B5" s="46"/>
      <c r="C5" s="43" t="s">
        <v>36</v>
      </c>
      <c r="D5" s="113" t="str">
        <f>CONCATENATE(H21,"_",I21,"_",J21,"_CO")</f>
        <v>LE_07_04_CO</v>
      </c>
      <c r="E5" s="114"/>
      <c r="F5" s="47"/>
      <c r="H5" s="37" t="s">
        <v>23</v>
      </c>
      <c r="I5" s="37" t="s">
        <v>27</v>
      </c>
      <c r="J5" s="37">
        <v>2</v>
      </c>
      <c r="K5" s="37">
        <v>2</v>
      </c>
    </row>
    <row r="6" spans="1:11" ht="32.25" thickBot="1" x14ac:dyDescent="0.3">
      <c r="A6" s="45" t="s">
        <v>11</v>
      </c>
      <c r="B6" s="46"/>
      <c r="C6" s="46"/>
      <c r="D6" s="46"/>
      <c r="E6" s="46"/>
      <c r="F6" s="47"/>
      <c r="H6" s="37" t="s">
        <v>24</v>
      </c>
      <c r="I6" s="37" t="s">
        <v>28</v>
      </c>
      <c r="J6" s="37">
        <v>3</v>
      </c>
      <c r="K6" s="37">
        <v>3</v>
      </c>
    </row>
    <row r="7" spans="1:11" ht="48" thickBot="1" x14ac:dyDescent="0.3">
      <c r="A7" s="48" t="s">
        <v>12</v>
      </c>
      <c r="B7" s="46"/>
      <c r="C7" s="77" t="s">
        <v>144</v>
      </c>
      <c r="D7" s="99" t="str">
        <f>CONCATENATE("SolicitudGrafica_",D5,".xls")</f>
        <v>SolicitudGrafica_LE_07_04_CO.xls</v>
      </c>
      <c r="E7" s="99"/>
      <c r="F7" s="100"/>
      <c r="H7" s="37" t="s">
        <v>25</v>
      </c>
      <c r="I7" s="37" t="s">
        <v>29</v>
      </c>
      <c r="J7" s="37">
        <v>4</v>
      </c>
      <c r="K7" s="37">
        <v>4</v>
      </c>
    </row>
    <row r="8" spans="1:11" ht="47.25" x14ac:dyDescent="0.25">
      <c r="A8" s="48" t="s">
        <v>54</v>
      </c>
      <c r="B8" s="46"/>
      <c r="C8" s="46"/>
      <c r="D8" s="46"/>
      <c r="E8" s="46"/>
      <c r="F8" s="47"/>
      <c r="I8" s="37" t="s">
        <v>30</v>
      </c>
      <c r="J8" s="37">
        <v>5</v>
      </c>
      <c r="K8" s="37">
        <v>5</v>
      </c>
    </row>
    <row r="9" spans="1:11" ht="47.25" x14ac:dyDescent="0.25">
      <c r="A9" s="48" t="s">
        <v>13</v>
      </c>
      <c r="B9" s="46"/>
      <c r="C9" s="46"/>
      <c r="D9" s="46"/>
      <c r="E9" s="46"/>
      <c r="F9" s="47"/>
      <c r="I9" s="37" t="s">
        <v>31</v>
      </c>
      <c r="J9" s="37">
        <v>6</v>
      </c>
      <c r="K9" s="37">
        <v>6</v>
      </c>
    </row>
    <row r="10" spans="1:11" ht="32.25" thickBot="1" x14ac:dyDescent="0.3">
      <c r="A10" s="49" t="s">
        <v>37</v>
      </c>
      <c r="B10" s="50"/>
      <c r="C10" s="50"/>
      <c r="D10" s="50"/>
      <c r="E10" s="50"/>
      <c r="F10" s="51"/>
      <c r="I10" s="37" t="s">
        <v>32</v>
      </c>
      <c r="J10" s="37">
        <v>7</v>
      </c>
      <c r="K10" s="37">
        <v>7</v>
      </c>
    </row>
    <row r="11" spans="1:11" x14ac:dyDescent="0.25">
      <c r="I11" s="37" t="s">
        <v>33</v>
      </c>
      <c r="J11" s="37">
        <v>8</v>
      </c>
      <c r="K11" s="37">
        <v>8</v>
      </c>
    </row>
    <row r="12" spans="1:11" ht="16.5" thickBot="1" x14ac:dyDescent="0.3">
      <c r="I12" s="37" t="s">
        <v>38</v>
      </c>
      <c r="J12" s="37">
        <v>9</v>
      </c>
      <c r="K12" s="37">
        <v>9</v>
      </c>
    </row>
    <row r="13" spans="1:11" x14ac:dyDescent="0.25">
      <c r="A13" s="101" t="s">
        <v>42</v>
      </c>
      <c r="B13" s="102"/>
      <c r="C13" s="102"/>
      <c r="D13" s="102"/>
      <c r="E13" s="102"/>
      <c r="F13" s="103"/>
      <c r="I13" s="37" t="s">
        <v>34</v>
      </c>
      <c r="J13" s="37">
        <v>10</v>
      </c>
      <c r="K13" s="37">
        <v>10</v>
      </c>
    </row>
    <row r="14" spans="1:11" ht="16.5" thickBot="1" x14ac:dyDescent="0.3">
      <c r="A14" s="48"/>
      <c r="B14" s="46"/>
      <c r="C14" s="46"/>
      <c r="D14" s="46"/>
      <c r="E14" s="46"/>
      <c r="F14" s="47"/>
      <c r="I14" s="37" t="s">
        <v>35</v>
      </c>
      <c r="J14" s="37">
        <v>11</v>
      </c>
      <c r="K14" s="37">
        <v>11</v>
      </c>
    </row>
    <row r="15" spans="1:11" x14ac:dyDescent="0.25">
      <c r="A15" s="45" t="s">
        <v>47</v>
      </c>
      <c r="B15" s="46"/>
      <c r="C15" s="104" t="s">
        <v>50</v>
      </c>
      <c r="D15" s="105"/>
      <c r="E15" s="105"/>
      <c r="F15" s="106"/>
      <c r="J15" s="37">
        <v>12</v>
      </c>
      <c r="K15" s="37">
        <v>12</v>
      </c>
    </row>
    <row r="16" spans="1:11" ht="67.150000000000006" customHeight="1" x14ac:dyDescent="0.25">
      <c r="A16" s="48" t="s">
        <v>48</v>
      </c>
      <c r="B16" s="46"/>
      <c r="C16" s="41" t="s">
        <v>16</v>
      </c>
      <c r="D16" s="40" t="s">
        <v>17</v>
      </c>
      <c r="E16" s="40" t="s">
        <v>18</v>
      </c>
      <c r="F16" s="42" t="s">
        <v>51</v>
      </c>
      <c r="J16" s="37">
        <v>13</v>
      </c>
      <c r="K16" s="37">
        <v>13</v>
      </c>
    </row>
    <row r="17" spans="1:11" ht="32.1" customHeight="1" thickBot="1" x14ac:dyDescent="0.3">
      <c r="A17" s="45" t="s">
        <v>45</v>
      </c>
      <c r="B17" s="46"/>
      <c r="C17" s="43" t="s">
        <v>36</v>
      </c>
      <c r="D17" s="107" t="str">
        <f>CONCATENATE(H21,"_",I21,"_",J21,"_",K45)</f>
        <v>LE_07_04_REC10</v>
      </c>
      <c r="E17" s="108"/>
      <c r="F17" s="109"/>
      <c r="J17" s="37">
        <v>14</v>
      </c>
      <c r="K17" s="37">
        <v>14</v>
      </c>
    </row>
    <row r="18" spans="1:11" ht="79.5" thickBot="1" x14ac:dyDescent="0.3">
      <c r="A18" s="48" t="s">
        <v>49</v>
      </c>
      <c r="B18" s="46"/>
      <c r="C18" s="77" t="s">
        <v>145</v>
      </c>
      <c r="D18" s="99" t="str">
        <f>CONCATENATE("SolicitudGrafica_",D17,".xls")</f>
        <v>SolicitudGrafica_LE_07_04_REC10.xls</v>
      </c>
      <c r="E18" s="99"/>
      <c r="F18" s="100"/>
      <c r="J18" s="37">
        <v>15</v>
      </c>
      <c r="K18" s="37">
        <v>15</v>
      </c>
    </row>
    <row r="19" spans="1:11" x14ac:dyDescent="0.25">
      <c r="A19" s="45" t="s">
        <v>11</v>
      </c>
      <c r="B19" s="46"/>
      <c r="C19" s="46"/>
      <c r="D19" s="46"/>
      <c r="E19" s="46"/>
      <c r="F19" s="47"/>
      <c r="H19" s="37">
        <v>3</v>
      </c>
      <c r="J19" s="37">
        <v>16</v>
      </c>
      <c r="K19" s="37">
        <v>16</v>
      </c>
    </row>
    <row r="20" spans="1:11" ht="63.75" thickBot="1" x14ac:dyDescent="0.3">
      <c r="A20" s="49" t="s">
        <v>52</v>
      </c>
      <c r="B20" s="50"/>
      <c r="C20" s="50"/>
      <c r="D20" s="50"/>
      <c r="E20" s="50"/>
      <c r="F20" s="51"/>
      <c r="H20" s="37">
        <v>4</v>
      </c>
      <c r="I20" s="37">
        <v>5</v>
      </c>
      <c r="J20" s="37">
        <v>4</v>
      </c>
      <c r="K20" s="37">
        <v>17</v>
      </c>
    </row>
    <row r="21" spans="1:11" x14ac:dyDescent="0.25">
      <c r="H21" s="37" t="str">
        <f>IF(INDEX(H4:H7,H20)=H4,"MA",IF(INDEX(H4:H7,H20)=H5,"CN",IF(INDEX(H4:H7,H20)=H6,"CS",IF(INDEX(H4:H7,H20)=H7,"LE"))))</f>
        <v>LE</v>
      </c>
      <c r="I21" s="37" t="str">
        <f>CONCATENATE(IF((I20+2)&lt;10,"0",""),I20+2)</f>
        <v>07</v>
      </c>
      <c r="J21" s="37" t="str">
        <f>CONCATENATE(IF(J20&lt;10,"0",""),J20)</f>
        <v>04</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9" width="22.25" style="37" customWidth="1"/>
    <col min="10" max="10" width="20.75" style="37" customWidth="1"/>
    <col min="11" max="11" width="44.5" style="37" customWidth="1"/>
    <col min="12" max="16384" width="10.875" style="37"/>
  </cols>
  <sheetData>
    <row r="1" spans="1:11" x14ac:dyDescent="0.25">
      <c r="A1" s="115" t="s">
        <v>57</v>
      </c>
      <c r="B1" s="115" t="s">
        <v>64</v>
      </c>
      <c r="C1" s="115" t="s">
        <v>65</v>
      </c>
      <c r="D1" s="115" t="s">
        <v>6</v>
      </c>
      <c r="E1" s="115" t="s">
        <v>66</v>
      </c>
      <c r="F1" s="115" t="s">
        <v>67</v>
      </c>
      <c r="G1" s="115" t="s">
        <v>68</v>
      </c>
      <c r="H1" s="116" t="s">
        <v>69</v>
      </c>
      <c r="I1" s="116"/>
      <c r="J1" s="116"/>
    </row>
    <row r="2" spans="1:11" x14ac:dyDescent="0.25">
      <c r="A2" s="115"/>
      <c r="B2" s="115"/>
      <c r="C2" s="115"/>
      <c r="D2" s="115"/>
      <c r="E2" s="115"/>
      <c r="F2" s="115"/>
      <c r="G2" s="115"/>
      <c r="H2" s="56" t="s">
        <v>66</v>
      </c>
      <c r="I2" s="56" t="s">
        <v>67</v>
      </c>
      <c r="J2" s="56" t="s">
        <v>68</v>
      </c>
    </row>
    <row r="3" spans="1:11" s="58" customFormat="1" x14ac:dyDescent="0.25">
      <c r="A3" s="57" t="s">
        <v>70</v>
      </c>
      <c r="B3" s="57" t="s">
        <v>71</v>
      </c>
      <c r="C3" s="57" t="s">
        <v>72</v>
      </c>
      <c r="D3" s="57" t="s">
        <v>73</v>
      </c>
      <c r="E3" s="57" t="s">
        <v>74</v>
      </c>
      <c r="F3" s="57"/>
      <c r="G3" s="57"/>
      <c r="H3" s="57" t="s">
        <v>75</v>
      </c>
      <c r="I3" s="57"/>
      <c r="J3" s="57"/>
    </row>
    <row r="4" spans="1:11" s="58" customFormat="1" x14ac:dyDescent="0.25">
      <c r="A4" s="59" t="s">
        <v>58</v>
      </c>
      <c r="B4" s="59" t="s">
        <v>76</v>
      </c>
      <c r="C4" s="59" t="s">
        <v>72</v>
      </c>
      <c r="D4" s="59" t="s">
        <v>73</v>
      </c>
      <c r="E4" s="59" t="s">
        <v>77</v>
      </c>
      <c r="F4" s="59" t="s">
        <v>78</v>
      </c>
      <c r="G4" s="59"/>
      <c r="H4" s="59" t="s">
        <v>79</v>
      </c>
      <c r="I4" s="59" t="s">
        <v>80</v>
      </c>
      <c r="J4" s="59"/>
    </row>
    <row r="5" spans="1:11" s="58" customFormat="1" x14ac:dyDescent="0.25">
      <c r="A5" s="60" t="s">
        <v>81</v>
      </c>
      <c r="B5" s="59" t="s">
        <v>82</v>
      </c>
      <c r="C5" s="59" t="s">
        <v>72</v>
      </c>
      <c r="D5" s="59" t="s">
        <v>73</v>
      </c>
      <c r="E5" s="59" t="s">
        <v>77</v>
      </c>
      <c r="F5" s="59" t="s">
        <v>78</v>
      </c>
      <c r="G5" s="61"/>
      <c r="H5" s="59" t="s">
        <v>79</v>
      </c>
      <c r="I5" s="59" t="s">
        <v>80</v>
      </c>
      <c r="J5" s="61"/>
    </row>
    <row r="6" spans="1:11" s="58" customFormat="1" x14ac:dyDescent="0.25">
      <c r="A6" s="59" t="s">
        <v>59</v>
      </c>
      <c r="B6" s="59" t="s">
        <v>83</v>
      </c>
      <c r="C6" s="59" t="s">
        <v>72</v>
      </c>
      <c r="D6" s="59" t="s">
        <v>73</v>
      </c>
      <c r="E6" s="59" t="s">
        <v>77</v>
      </c>
      <c r="F6" s="59" t="s">
        <v>78</v>
      </c>
      <c r="G6" s="59" t="s">
        <v>74</v>
      </c>
      <c r="H6" s="59" t="s">
        <v>79</v>
      </c>
      <c r="I6" s="59" t="s">
        <v>80</v>
      </c>
      <c r="J6" s="59" t="s">
        <v>84</v>
      </c>
    </row>
    <row r="7" spans="1:11" s="58" customFormat="1" ht="25.5" x14ac:dyDescent="0.25">
      <c r="A7" s="59" t="s">
        <v>85</v>
      </c>
      <c r="B7" s="59" t="s">
        <v>86</v>
      </c>
      <c r="C7" s="59" t="s">
        <v>72</v>
      </c>
      <c r="D7" s="59" t="s">
        <v>73</v>
      </c>
      <c r="E7" s="59" t="s">
        <v>77</v>
      </c>
      <c r="F7" s="59" t="s">
        <v>78</v>
      </c>
      <c r="G7" s="59"/>
      <c r="H7" s="59" t="s">
        <v>79</v>
      </c>
      <c r="I7" s="59" t="s">
        <v>80</v>
      </c>
      <c r="J7" s="59"/>
    </row>
    <row r="8" spans="1:11" s="58" customFormat="1" ht="25.5" x14ac:dyDescent="0.25">
      <c r="A8" s="59" t="s">
        <v>87</v>
      </c>
      <c r="B8" s="59" t="s">
        <v>88</v>
      </c>
      <c r="C8" s="59" t="s">
        <v>72</v>
      </c>
      <c r="D8" s="59" t="s">
        <v>73</v>
      </c>
      <c r="E8" s="59" t="s">
        <v>77</v>
      </c>
      <c r="F8" s="59" t="s">
        <v>78</v>
      </c>
      <c r="G8" s="59"/>
      <c r="H8" s="59" t="s">
        <v>79</v>
      </c>
      <c r="I8" s="59" t="s">
        <v>80</v>
      </c>
      <c r="J8" s="59"/>
    </row>
    <row r="9" spans="1:11" s="58" customFormat="1" x14ac:dyDescent="0.25">
      <c r="A9" s="59" t="s">
        <v>89</v>
      </c>
      <c r="B9" s="59" t="s">
        <v>90</v>
      </c>
      <c r="C9" s="59" t="s">
        <v>72</v>
      </c>
      <c r="D9" s="59" t="s">
        <v>73</v>
      </c>
      <c r="E9" s="59" t="s">
        <v>77</v>
      </c>
      <c r="F9" s="59" t="s">
        <v>78</v>
      </c>
      <c r="G9" s="59"/>
      <c r="H9" s="59" t="s">
        <v>79</v>
      </c>
      <c r="I9" s="59" t="s">
        <v>80</v>
      </c>
      <c r="J9" s="59"/>
    </row>
    <row r="10" spans="1:11" s="58" customFormat="1" x14ac:dyDescent="0.25">
      <c r="A10" s="59" t="s">
        <v>91</v>
      </c>
      <c r="B10" s="59" t="s">
        <v>92</v>
      </c>
      <c r="C10" s="59" t="s">
        <v>72</v>
      </c>
      <c r="D10" s="59" t="s">
        <v>73</v>
      </c>
      <c r="E10" s="59" t="s">
        <v>93</v>
      </c>
      <c r="F10" s="59"/>
      <c r="G10" s="59"/>
      <c r="H10" s="59" t="s">
        <v>75</v>
      </c>
      <c r="I10" s="59"/>
      <c r="J10" s="59"/>
    </row>
    <row r="11" spans="1:11" s="58" customFormat="1" ht="25.5" x14ac:dyDescent="0.25">
      <c r="A11" s="59" t="s">
        <v>94</v>
      </c>
      <c r="B11" s="59" t="s">
        <v>95</v>
      </c>
      <c r="C11" s="59" t="s">
        <v>72</v>
      </c>
      <c r="D11" s="59" t="s">
        <v>73</v>
      </c>
      <c r="E11" s="59" t="s">
        <v>77</v>
      </c>
      <c r="F11" s="59" t="s">
        <v>78</v>
      </c>
      <c r="G11" s="59"/>
      <c r="H11" s="59" t="s">
        <v>79</v>
      </c>
      <c r="I11" s="59" t="s">
        <v>80</v>
      </c>
      <c r="J11" s="59"/>
    </row>
    <row r="12" spans="1:11" s="58" customFormat="1" x14ac:dyDescent="0.25">
      <c r="A12" s="59" t="s">
        <v>96</v>
      </c>
      <c r="B12" s="59" t="s">
        <v>97</v>
      </c>
      <c r="C12" s="59" t="s">
        <v>72</v>
      </c>
      <c r="D12" s="59" t="s">
        <v>73</v>
      </c>
      <c r="E12" s="59" t="s">
        <v>77</v>
      </c>
      <c r="F12" s="59" t="s">
        <v>78</v>
      </c>
      <c r="G12" s="59"/>
      <c r="H12" s="59" t="s">
        <v>79</v>
      </c>
      <c r="I12" s="59" t="s">
        <v>80</v>
      </c>
      <c r="J12" s="59"/>
    </row>
    <row r="13" spans="1:11" ht="63" x14ac:dyDescent="0.25">
      <c r="A13" s="62" t="s">
        <v>98</v>
      </c>
      <c r="B13" s="62" t="s">
        <v>99</v>
      </c>
      <c r="C13" s="59" t="s">
        <v>72</v>
      </c>
      <c r="D13" s="63" t="s">
        <v>100</v>
      </c>
      <c r="E13" s="63"/>
      <c r="F13" s="64" t="s">
        <v>142</v>
      </c>
      <c r="G13" s="62"/>
      <c r="H13" s="59"/>
      <c r="I13" s="59" t="s">
        <v>75</v>
      </c>
      <c r="J13" s="62"/>
      <c r="K13" s="37" t="s">
        <v>101</v>
      </c>
    </row>
    <row r="14" spans="1:11" x14ac:dyDescent="0.25">
      <c r="A14" s="62" t="s">
        <v>102</v>
      </c>
      <c r="B14" s="62" t="s">
        <v>103</v>
      </c>
      <c r="C14" s="59" t="s">
        <v>72</v>
      </c>
      <c r="D14" s="63" t="s">
        <v>73</v>
      </c>
      <c r="E14" s="63"/>
      <c r="F14" s="64" t="s">
        <v>143</v>
      </c>
      <c r="G14" s="62"/>
      <c r="H14" s="59"/>
      <c r="I14" s="59" t="s">
        <v>75</v>
      </c>
      <c r="J14" s="62"/>
    </row>
    <row r="15" spans="1:11" ht="31.5" x14ac:dyDescent="0.25">
      <c r="A15" s="62" t="s">
        <v>104</v>
      </c>
      <c r="B15" s="62" t="s">
        <v>105</v>
      </c>
      <c r="C15" s="59" t="s">
        <v>106</v>
      </c>
      <c r="D15" s="62" t="s">
        <v>100</v>
      </c>
      <c r="E15" s="62" t="s">
        <v>141</v>
      </c>
      <c r="F15" s="62"/>
      <c r="G15" s="62"/>
      <c r="H15" s="59" t="s">
        <v>75</v>
      </c>
      <c r="I15" s="62"/>
      <c r="J15" s="62"/>
      <c r="K15" s="37" t="s">
        <v>107</v>
      </c>
    </row>
    <row r="16" spans="1:11" ht="94.5" x14ac:dyDescent="0.25">
      <c r="A16" s="64" t="s">
        <v>108</v>
      </c>
      <c r="B16" s="64"/>
      <c r="C16" s="60" t="s">
        <v>106</v>
      </c>
      <c r="D16" s="64" t="s">
        <v>109</v>
      </c>
      <c r="E16" s="63" t="s">
        <v>139</v>
      </c>
      <c r="F16" s="63" t="s">
        <v>140</v>
      </c>
      <c r="G16" s="63"/>
      <c r="H16" s="64" t="s">
        <v>110</v>
      </c>
      <c r="I16" s="64" t="s">
        <v>111</v>
      </c>
      <c r="J16" s="63"/>
      <c r="K16" s="65" t="s">
        <v>112</v>
      </c>
    </row>
    <row r="17" spans="1:11" ht="25.5" x14ac:dyDescent="0.25">
      <c r="A17" s="59" t="s">
        <v>113</v>
      </c>
      <c r="B17" s="59"/>
      <c r="C17" s="59" t="s">
        <v>72</v>
      </c>
      <c r="D17" s="59" t="s">
        <v>73</v>
      </c>
      <c r="E17" s="59" t="s">
        <v>114</v>
      </c>
      <c r="F17" s="59" t="s">
        <v>115</v>
      </c>
      <c r="G17" s="59"/>
      <c r="H17" s="66" t="s">
        <v>116</v>
      </c>
      <c r="I17" s="66" t="s">
        <v>117</v>
      </c>
      <c r="J17" s="59"/>
      <c r="K17" s="67" t="s">
        <v>118</v>
      </c>
    </row>
    <row r="20" spans="1:11" x14ac:dyDescent="0.25">
      <c r="A20" s="68" t="s">
        <v>119</v>
      </c>
    </row>
    <row r="21" spans="1:11" x14ac:dyDescent="0.25">
      <c r="A21" s="69" t="s">
        <v>120</v>
      </c>
      <c r="B21" s="70" t="s">
        <v>121</v>
      </c>
      <c r="C21" s="71" t="s">
        <v>122</v>
      </c>
      <c r="D21" s="70"/>
      <c r="E21" s="70"/>
    </row>
    <row r="22" spans="1:11" x14ac:dyDescent="0.25">
      <c r="A22" s="72" t="s">
        <v>123</v>
      </c>
      <c r="B22" s="73" t="s">
        <v>124</v>
      </c>
      <c r="C22" s="74" t="s">
        <v>125</v>
      </c>
      <c r="D22" s="73"/>
      <c r="E22" s="73"/>
    </row>
    <row r="23" spans="1:11" x14ac:dyDescent="0.25">
      <c r="A23" s="72" t="s">
        <v>126</v>
      </c>
      <c r="B23" s="73" t="s">
        <v>127</v>
      </c>
      <c r="C23" s="74" t="s">
        <v>128</v>
      </c>
      <c r="D23" s="73"/>
      <c r="E23" s="73"/>
    </row>
    <row r="24" spans="1:11" ht="31.5" x14ac:dyDescent="0.25">
      <c r="A24" s="72" t="s">
        <v>129</v>
      </c>
      <c r="B24" s="73" t="s">
        <v>130</v>
      </c>
      <c r="C24" s="74" t="s">
        <v>131</v>
      </c>
      <c r="D24" s="73"/>
      <c r="E24" s="73"/>
    </row>
    <row r="25" spans="1:11" x14ac:dyDescent="0.25">
      <c r="A25" s="72" t="s">
        <v>132</v>
      </c>
      <c r="B25" s="73" t="s">
        <v>133</v>
      </c>
      <c r="C25" s="74" t="s">
        <v>134</v>
      </c>
      <c r="D25" s="73"/>
      <c r="E25" s="73"/>
    </row>
    <row r="26" spans="1:11" ht="63" x14ac:dyDescent="0.25">
      <c r="A26" s="72" t="s">
        <v>135</v>
      </c>
      <c r="B26" s="73" t="s">
        <v>136</v>
      </c>
      <c r="C26" s="74" t="s">
        <v>137</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MarGB</cp:lastModifiedBy>
  <dcterms:created xsi:type="dcterms:W3CDTF">2014-07-01T23:43:25Z</dcterms:created>
  <dcterms:modified xsi:type="dcterms:W3CDTF">2015-04-16T18:30:56Z</dcterms:modified>
</cp:coreProperties>
</file>