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GitHub\CienciasSociales\fuentes\contenidos\grado10\guion09\"/>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<sst xmlns="http://schemas.openxmlformats.org/spreadsheetml/2006/main" count="318" uniqueCount="206">
  <si>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</si>
  <si>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</si>
  <si>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</si>
  <si>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</si>
  <si>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</si>
  <si>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</si>
  <si>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</si>
  <si>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</si>
  <si>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</si>
  <si>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</si>
  <si>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</si>
  <si>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</si>
  <si>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</si>
  <si>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</si>
  <si>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</si>
  <si>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</si>
  <si>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</si>
  <si>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</si>
  <si>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</si>
  <si>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</si>
  <si>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</si>
  <si>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</si>
  <si>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</si>
  <si>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</si>
  <si>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</si>
  <si>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</si>
  <si>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</si>
  <si>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</si>
  <si>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</si>
  <si>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</si>
  <si>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</si>
  <si>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</si>
  <si>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</si>
  <si>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</si>
  <si>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</si>
  <si>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</si>
  <si>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</si>
  <si>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</si>
  <si>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</si>
  <si>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</si>
  <si>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</si>
  <si>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</si>
  <si>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</si>
  <si>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</si>
  <si>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</si>
  <si>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</si>
  <si>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</si>
  <si>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</si>
  <si>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</si>
  <si>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</si>
  <si>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</si>
  <si>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</si>
  <si>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</si>
  <si>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</si>
  <si>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</si>
  <si>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</si>
  <si>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</si>
  <si>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</si>
  <si>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</si>
  <si>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</si>
  <si>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</si>
  <si>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</si>
  <si>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</si>
  <si>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</si>
  <si>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</si>
  <si>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</si>
  <si>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</si>
  <si>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</si>
  <si>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</si>
  <si>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</si>
  <si>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</si>
  <si>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</si>
  <si>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</si>
  <si>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</si>
  <si>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</si>
  <si>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</si>
  <si>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</si>
  <si>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</si>
  <si>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</si>
  <si>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</si>
  <si>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</si>
  <si>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</si>
  <si>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</si>
  <si>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</si>
  <si>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</si>
  <si>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</si>
  <si>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</si>
  <si>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</si>
  <si>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</si>
  <si>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</si>
  <si>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</si>
  <si>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</si>
  <si>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</si>
  <si>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</si>
  <si>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</si>
  <si>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</si>
  <si>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</si>
  <si>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</si>
  <si>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</si>
  <si>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</si>
  <si>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</si>
  <si>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</si>
  <si>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</si>
  <si>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</si>
  <si>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</si>
  <si>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</si>
  <si>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</si>
  <si>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</si>
  <si>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</si>
  <si>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</si>
  <si>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</si>
  <si>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</si>
  <si>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</si>
  <si>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</si>
  <si>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</si>
  <si>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</si>
  <si>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</si>
  <si>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</si>
  <si>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</si>
  <si>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</si>
  <si>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</si>
  <si>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</si>
  <si>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</si>
  <si>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</si>
  <si>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</si>
  <si>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</si>
  <si>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</si>
  <si>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</si>
  <si>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</si>
  <si>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</si>
  <si>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</si>
  <si>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</si>
  <si>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</si>
  <si>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</si>
  <si>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</si>
  <si>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</si>
  <si>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</si>
  <si>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</si>
  <si>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</si>
  <si>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</si>
  <si>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</si>
  <si>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</si>
  <si>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</si>
  <si>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</si>
  <si>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</si>
  <si>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 xml:space="preserve">La población vulnerable en Colombia </t>
  </si>
  <si>
    <t>Mabel López</t>
  </si>
  <si>
    <t>Cuaderno de Estudio</t>
  </si>
  <si>
    <t>CS_10_09_CO</t>
  </si>
  <si>
    <t>F1</t>
  </si>
  <si>
    <t>Hombre durmiendo en la calle</t>
  </si>
  <si>
    <t>F2</t>
  </si>
  <si>
    <t>Fotografía</t>
  </si>
  <si>
    <t>Horizontal</t>
  </si>
  <si>
    <t>Urbanización Río de Janeiro</t>
  </si>
  <si>
    <t>F3</t>
  </si>
  <si>
    <t>http://commons.wikimedia.org/wiki/File:Canal_del_Dique_Inundaciones_3.jpg</t>
  </si>
  <si>
    <t>Niño en calle inundada</t>
  </si>
  <si>
    <t>F4</t>
  </si>
  <si>
    <t>Niña indígena</t>
  </si>
  <si>
    <t>Vertical</t>
  </si>
  <si>
    <t>F5</t>
  </si>
  <si>
    <t>http://commons.wikimedia.org/wiki/File:Desplazadoscol01.jpg</t>
  </si>
  <si>
    <t xml:space="preserve">http://commons.wikimedia.org/wiki/File:Desplazadoscol01.jpg
La foto no es muy diciente, si es posible adquirir derechos, envío dos opciones:
http://www.arcoiris.com.co/2014/06/los-nuevos-focos-del-desplazamiento-forzado-en-colombia/
https://www.google.com.co/search?q=desplazados+colombia&amp;biw=1348&amp;bih=886&amp;source=lnms&amp;tbm=isch&amp;sa=X&amp;ei=SGo6VfedG8WvggTI_oCQBw&amp;sqi=2&amp;ved=0CAYQ_AUoAQ#imgrc=cqz6jfFHaTwRWM%253A%3BIssgaj7iTdRwlM%3Bhttp%253A%252F%252Fwww.elcolombiano.com%252Fdocuments%252F10157%252F0%252F620x250%252F0c0%252F0d0%252Fnone%252F11101%252FICQD%252Fdesplazados-conflicto-antioquia-620x250-05102011.jpg%3Bhttp%253A%252F%252Fwww.elcolombiano.com%252Fantioquia_y_medellin_al_frente_en_desplazamientos-IYEC_152749%3B620%3B250
</t>
  </si>
  <si>
    <t>F6</t>
  </si>
  <si>
    <t>https://www.flickr.com/photos/chiaramar/4676413472/in/photolist-88eMjq-88eHaY-88bx2P-88eQNu-4RY2hG-8Ub9HQ-8f4JVe-dc1q8X</t>
  </si>
  <si>
    <t>Mujer y niña desplazadas</t>
  </si>
  <si>
    <t>F7</t>
  </si>
  <si>
    <r>
      <t>Mujer con su hija</t>
    </r>
    <r>
      <rPr>
        <sz val="11"/>
        <color rgb="FF000000"/>
        <rFont val="Times New Roman"/>
        <family val="1"/>
      </rPr>
      <t xml:space="preserve"> en condición de vulnerabilidad</t>
    </r>
  </si>
  <si>
    <t>F8</t>
  </si>
  <si>
    <t>Niño cociendo en máquina</t>
  </si>
  <si>
    <t>F9</t>
  </si>
  <si>
    <t>http://www.casadelcauca.org/wp-content/uploads/2012/07/macizo-duegnos-2.jpg</t>
  </si>
  <si>
    <t xml:space="preserve">La imagen debe tener derechos de autor, la coloco en forma de ejemplo dado que no encontré una imagen sin derechos que muestre indígenas y afro descendientes colombianos.
http://www.casadelcauca.org/wp-content/uploads/2012/07/macizo-duegnos-2.jpg
</t>
  </si>
  <si>
    <t>F10</t>
  </si>
  <si>
    <t>Hombres homosexuales caminando</t>
  </si>
  <si>
    <t>F11</t>
  </si>
  <si>
    <t>http://pixabay.com/es/abuelo-campesino-colombia-455980/</t>
  </si>
  <si>
    <t>Campesino de la tercera edad</t>
  </si>
  <si>
    <t>F12</t>
  </si>
  <si>
    <t>https://www.flickr.com/photos/ministerio_tic/8122747169/</t>
  </si>
  <si>
    <t>Hombre en silla de ruedas conversando</t>
  </si>
  <si>
    <t>Balanza con hombre y mujer</t>
  </si>
  <si>
    <t>F14</t>
  </si>
  <si>
    <t>http://en.wikipedia.org/wiki/Afro-Latin_American#/media/File:Quilombolas.jpg</t>
  </si>
  <si>
    <t>Mujeres negras</t>
  </si>
  <si>
    <t>F15</t>
  </si>
  <si>
    <t>Manos unidas</t>
  </si>
  <si>
    <t>F16</t>
  </si>
  <si>
    <t>Libro y gafas</t>
  </si>
  <si>
    <t>F17</t>
  </si>
  <si>
    <t>http://periodismoinvestigativo.com.co/2014/01/la-corte-constitucional-obliga-un-padre-cerrar-la-cuenta-de-facebook-de-su-hija-de-4-anos/</t>
  </si>
  <si>
    <t xml:space="preserve">No encontré foto de la Corte constitucional. Propongo tres posibilidades para adquisición 
http://periodismoinvestigativo.com.co/2014/01/la-corte-constitucional-obliga-un-padre-cerrar-la-cuenta-de-facebook-de-su-hija-de-4-anos/
http://blogs.eltiempo.com/paz-colombia-y-el-mundo/wp-content/uploads/sites/429/2014/05/CORTE-CONSTITUCIONAL-DE-COLOMBIA.jpg
http://www.caracol.com.co/noticias/judiciales/los-celos-son-causal-de-divorcio-corte-constitucional/20150210/nota/2627382.aspx
</t>
  </si>
  <si>
    <t>F18</t>
  </si>
  <si>
    <t>Rostro con logo de la ONU</t>
  </si>
  <si>
    <t>F19</t>
  </si>
  <si>
    <t>Bandera CICR</t>
  </si>
  <si>
    <t>F20</t>
  </si>
  <si>
    <t>Edificio sede de las Naciones Unidas</t>
  </si>
  <si>
    <t>F21</t>
  </si>
  <si>
    <t>http://commons.wikimedia.org/wiki/File:Estructura_del_estado_colombiano.svg</t>
  </si>
  <si>
    <t>Ilustración</t>
  </si>
  <si>
    <t>Organigrama del Estado Colombiano</t>
  </si>
  <si>
    <t>F22</t>
  </si>
  <si>
    <t>https://colombia.voluntariado.org/</t>
  </si>
  <si>
    <t xml:space="preserve">No encontré imágenes que representaran el papel de instituciones no estatales en la protección de población vulnerable. Propongo tres ara adquisición de derechos: 
https://colombia.voluntariado.org/
http://www.rcnradio.com/noticias/colombia-se-raja-en-indice-global-de-envejecimiento-por-pensiones-de-adultos-mayores-166071
http://www.rcnradio.com/noticias/colombia-diversa-afirma-que-procuraduria-si-ha-consolidado-datos-de-parejas-gay-127294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</si>
</sst>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1"/>
      <color rgb="FF000000"/>
      <name val="Times New Roman"/>
      <family val="1"/>
    </font>
    <font>
      <u/>
      <sz val="11"/>
      <color rgb="FF0000FF"/>
      <name val="Times New Roman"/>
      <family val="1"/>
    </font>
    <font>
      <sz val="11"/>
      <color theme="1"/>
      <name val="Times New Roman"/>
      <family val="1"/>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0" fillId="0" borderId="3" xfId="0" applyFont="1" applyBorder="1" applyAlignment="1">
      <alignment horizontal="left" vertical="center" wrapText="1"/>
    </xf>
    <xf numFmtId="1" fontId="9" fillId="0" borderId="5" xfId="0" applyNumberFormat="1" applyFont="1" applyFill="1" applyBorder="1" applyAlignment="1">
      <alignment vertical="center" wrapText="1"/>
    </xf>
    <xf numFmtId="0" fontId="22" fillId="0" borderId="0" xfId="0" applyFont="1"/>
    <xf numFmtId="0" fontId="23" fillId="0" borderId="0" xfId="0" applyFont="1"/>
    <xf numFmtId="0" fontId="9" fillId="0" borderId="5" xfId="0" applyFont="1" applyFill="1" applyBorder="1" applyAlignment="1">
      <alignment vertical="center" wrapText="1"/>
    </xf>
    <xf numFmtId="0" fontId="4" fillId="0" borderId="0" xfId="51"/>
    <xf numFmtId="0" fontId="14" fillId="0" borderId="5" xfId="0" applyFont="1" applyBorder="1" applyAlignment="1">
      <alignment wrapText="1"/>
    </xf>
    <xf numFmtId="0" fontId="24" fillId="0" borderId="0" xfId="0" applyFont="1"/>
    <xf numFmtId="0" fontId="25" fillId="0" borderId="5" xfId="0" applyFont="1" applyBorder="1" applyAlignment="1">
      <alignment wrapText="1"/>
    </xf>
    <xf numFmtId="1" fontId="4" fillId="0" borderId="5" xfId="51" applyNumberForma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flickr.com/photos/chiaramar/4676413472/in/photolist-88eMjq-88eHaY-88bx2P-88eQNu-4RY2hG-8Ub9HQ-8f4JVe-dc1q8X" TargetMode="External"/><Relationship Id="rId7" Type="http://schemas.openxmlformats.org/officeDocument/2006/relationships/hyperlink" Target="https://colombia.voluntariado.org/" TargetMode="External"/><Relationship Id="rId2" Type="http://schemas.openxmlformats.org/officeDocument/2006/relationships/hyperlink" Target="http://commons.wikimedia.org/wiki/File:Desplazadoscol01.jpg" TargetMode="External"/><Relationship Id="rId1" Type="http://schemas.openxmlformats.org/officeDocument/2006/relationships/hyperlink" Target="http://commons.wikimedia.org/wiki/File:Canal_del_Dique_Inundaciones_3.jpg" TargetMode="External"/><Relationship Id="rId6" Type="http://schemas.openxmlformats.org/officeDocument/2006/relationships/hyperlink" Target="http://commons.wikimedia.org/wiki/File:Estructura_del_estado_colombiano.svg" TargetMode="External"/><Relationship Id="rId5" Type="http://schemas.openxmlformats.org/officeDocument/2006/relationships/hyperlink" Target="http://periodismoinvestigativo.com.co/2014/01/la-corte-constitucional-obliga-un-padre-cerrar-la-cuenta-de-facebook-de-su-hija-de-4-anos/" TargetMode="External"/><Relationship Id="rId4" Type="http://schemas.openxmlformats.org/officeDocument/2006/relationships/hyperlink" Target="http://en.wikipedia.org/wiki/Afro-Latin_American"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31" sqref="A31"/>
    </sheetView>
  </sheetViews>
  <sheetFormatPr baseColWidth="10" defaultColWidth="10.88671875" defaultRowHeight="13.5"/>
  <cols>
    <col min="1" max="1" width="20.5546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6" customWidth="1"/>
    <col min="11" max="11" width="29.6640625" style="16" customWidth="1"/>
    <col min="12" max="12" width="20.33203125" style="2" customWidth="1"/>
    <col min="13" max="13" width="14.44140625" style="2" customWidth="1"/>
    <col min="14" max="16384" width="10.88671875" style="2"/>
  </cols>
  <sheetData>
    <row r="1" spans="1:16" ht="16.5" thickBot="1">
      <c r="A1" s="1"/>
      <c r="B1" s="1"/>
      <c r="C1" s="1"/>
      <c r="D1" s="1"/>
      <c r="F1" s="1"/>
      <c r="G1" s="1"/>
      <c r="H1" s="47"/>
      <c r="I1" s="47"/>
      <c r="J1" s="15"/>
      <c r="K1" s="15"/>
    </row>
    <row r="2" spans="1:16" ht="15.75">
      <c r="A2" s="1"/>
      <c r="B2" s="3" t="s">
        <v>129</v>
      </c>
      <c r="C2" s="88" t="s">
        <v>23</v>
      </c>
      <c r="D2" s="89"/>
      <c r="F2" s="81" t="s">
        <v>0</v>
      </c>
      <c r="G2" s="82"/>
      <c r="H2" s="47"/>
      <c r="I2" s="47"/>
      <c r="J2" s="15"/>
    </row>
    <row r="3" spans="1:16" ht="15.75">
      <c r="A3" s="1"/>
      <c r="B3" s="4" t="s">
        <v>8</v>
      </c>
      <c r="C3" s="90">
        <v>10</v>
      </c>
      <c r="D3" s="91"/>
      <c r="F3" s="83">
        <v>42128</v>
      </c>
      <c r="G3" s="84"/>
      <c r="H3" s="47"/>
      <c r="I3" s="47"/>
      <c r="J3" s="15"/>
    </row>
    <row r="4" spans="1:16" ht="16.5">
      <c r="A4" s="1"/>
      <c r="B4" s="4" t="s">
        <v>54</v>
      </c>
      <c r="C4" s="92" t="s">
        <v>145</v>
      </c>
      <c r="D4" s="91"/>
      <c r="E4" s="5"/>
      <c r="F4" s="46" t="s">
        <v>55</v>
      </c>
      <c r="G4" s="45" t="s">
        <v>147</v>
      </c>
      <c r="H4" s="47"/>
      <c r="I4" s="47"/>
      <c r="J4" s="15"/>
      <c r="K4" s="15"/>
    </row>
    <row r="5" spans="1:16" ht="16.5" thickBot="1">
      <c r="A5" s="1"/>
      <c r="B5" s="6" t="s">
        <v>1</v>
      </c>
      <c r="C5" s="93" t="s">
        <v>146</v>
      </c>
      <c r="D5" s="94"/>
      <c r="E5" s="5"/>
      <c r="F5" s="44" t="str">
        <f>IF(G4="Recurso","Motor del recurso","")</f>
        <v/>
      </c>
      <c r="G5" s="44"/>
      <c r="H5" s="47"/>
      <c r="I5" s="68"/>
      <c r="J5" s="15"/>
      <c r="K5" s="15"/>
    </row>
    <row r="6" spans="1:16" ht="16.5" thickBot="1">
      <c r="A6" s="1"/>
      <c r="B6" s="1"/>
      <c r="C6" s="1"/>
      <c r="D6" s="1"/>
      <c r="E6" s="7"/>
      <c r="F6" s="1"/>
      <c r="G6" s="1"/>
      <c r="H6" s="47"/>
      <c r="I6" s="47"/>
      <c r="J6" s="15"/>
      <c r="K6" s="15"/>
    </row>
    <row r="7" spans="1:16" ht="15" customHeight="1">
      <c r="A7" s="1"/>
      <c r="B7" s="31" t="s">
        <v>40</v>
      </c>
      <c r="C7" s="71" t="s">
        <v>148</v>
      </c>
      <c r="D7" s="30" t="s">
        <v>39</v>
      </c>
      <c r="F7" s="1"/>
      <c r="G7" s="1"/>
      <c r="H7" s="1"/>
      <c r="I7" s="1"/>
      <c r="J7" s="15"/>
      <c r="K7" s="15"/>
    </row>
    <row r="8" spans="1:16" s="8" customFormat="1" ht="16.5" thickBot="1">
      <c r="A8" s="9"/>
      <c r="B8" s="9"/>
      <c r="C8" s="9"/>
      <c r="D8" s="10"/>
      <c r="E8" s="10"/>
      <c r="F8" s="85" t="s">
        <v>62</v>
      </c>
      <c r="G8" s="86"/>
      <c r="H8" s="86"/>
      <c r="I8" s="87"/>
      <c r="J8" s="17"/>
      <c r="K8" s="11"/>
      <c r="L8" s="2"/>
      <c r="M8" s="2"/>
      <c r="N8" s="2"/>
      <c r="O8" s="2"/>
      <c r="P8" s="2"/>
    </row>
    <row r="9" spans="1:16" ht="26.25" thickBot="1">
      <c r="A9" s="27" t="s">
        <v>2</v>
      </c>
      <c r="B9" s="24" t="s">
        <v>9</v>
      </c>
      <c r="C9" s="23" t="s">
        <v>3</v>
      </c>
      <c r="D9" s="23" t="s">
        <v>4</v>
      </c>
      <c r="E9" s="23" t="s">
        <v>5</v>
      </c>
      <c r="F9" s="67" t="s">
        <v>61</v>
      </c>
      <c r="G9" s="67" t="s">
        <v>59</v>
      </c>
      <c r="H9" s="67" t="s">
        <v>60</v>
      </c>
      <c r="I9" s="67" t="s">
        <v>121</v>
      </c>
      <c r="J9" s="24" t="s">
        <v>6</v>
      </c>
      <c r="K9" s="25" t="s">
        <v>7</v>
      </c>
    </row>
    <row r="10" spans="1:16" s="11" customFormat="1" ht="15">
      <c r="A10" s="72" t="s">
        <v>149</v>
      </c>
      <c r="B10" s="73">
        <v>88002892</v>
      </c>
      <c r="C10" s="26" t="str">
        <f>IF(OR(B10&lt;&gt;"",J10&lt;&gt;""),IF($G$4="Recurso",CONCATENATE($G$4," ",$G$5),$G$4),"")</f>
        <v>Cuaderno de Estudio</v>
      </c>
      <c r="D10" s="13" t="s">
        <v>152</v>
      </c>
      <c r="E10" s="13" t="s">
        <v>153</v>
      </c>
      <c r="F10" s="13" t="str">
        <f>IF(OR(B10&lt;&gt;"",J10&lt;&gt;""),CONCATENATE($C$7,"_",$A10,IF($G$4="Cuaderno de Estudio","_small",CONCATENATE(IF(I10="","","n"),IF(LEFT($G$5,1)="F",".jpg",".png")))),"")</f>
        <v>CS_10_09_CO_F1_small</v>
      </c>
      <c r="G10" s="13" t="str">
        <f>IF(F10&lt;&gt;"",IF($G$4="Recurso",IF(LEFT($G$5,1)="M",VLOOKUP($G$5,'Definición técnica de imagenes'!$A$3:$G$17,5,FALSE),IF($G$5="F1",'Definición técnica de imagenes'!$E$15,'Definición técnica de imagenes'!$F$13)),'Definición técnica de imagenes'!$E$16),"")</f>
        <v>526 x 370 px</v>
      </c>
      <c r="H10" s="13" t="str">
        <f>IF(AND(I10&lt;&gt;"",I10&lt;&gt;0),IF(OR(B10&lt;&gt;"",J10&lt;&gt;""),CONCATENATE($C$7,"_",$A10,IF($G$4="Cuaderno de Estudio","_zoom",CONCATENATE("a",IF(LEFT($G$5,1)="F",".jpg",".png")))),""),"")</f>
        <v>CS_10_09_CO_F1_zoom</v>
      </c>
      <c r="I10" s="13" t="str">
        <f>IF(OR(B10&lt;&gt;"",J10&lt;&gt;""),IF($G$4="Recurso",IF(LEFT($G$5,1)="M",IF(VLOOKUP($G$5,'Definición técnica de imagenes'!$A$3:$G$17,6,FALSE)=0,"",VLOOKUP($G$5,'Definición técnica de imagenes'!$A$3:$G$17,6,FALSE)),IF($G$5="F1","","")),'Definición técnica de imagenes'!$F$16),"")</f>
        <v>800 x 600 px</v>
      </c>
      <c r="J10" s="74" t="s">
        <v>150</v>
      </c>
      <c r="K10" s="18"/>
    </row>
    <row r="11" spans="1:16" s="11" customFormat="1" ht="13.9" customHeight="1">
      <c r="A11" s="72" t="s">
        <v>151</v>
      </c>
      <c r="B11" s="74">
        <v>175718696</v>
      </c>
      <c r="C11" s="26" t="str">
        <f t="shared" ref="C11:C74" si="0">IF(OR(B11&lt;&gt;"",J11&lt;&gt;""),IF($G$4="Recurso",CONCATENATE($G$4," ",$G$5),$G$4),"")</f>
        <v>Cuaderno de Estudio</v>
      </c>
      <c r="D11" s="75" t="s">
        <v>152</v>
      </c>
      <c r="E11" s="75" t="s">
        <v>153</v>
      </c>
      <c r="F11" s="13" t="str">
        <f t="shared" ref="F11:F74" si="1">IF(OR(B11&lt;&gt;"",J11&lt;&gt;""),CONCATENATE($C$7,"_",$A11,IF($G$4="Cuaderno de Estudio","_small",CONCATENATE(IF(I11="","","n"),IF(LEFT($G$5,1)="F",".jpg",".png")))),"")</f>
        <v>CS_10_09_CO_F2_small</v>
      </c>
      <c r="G11" s="13" t="str">
        <f>IF(F11&lt;&gt;"",IF($G$4="Recurso",IF(LEFT($G$5,1)="M",VLOOKUP($G$5,'Definición técnica de imagenes'!$A$3:$G$17,5,FALSE),IF($G$5="F1",'Definición técnica de imagenes'!$E$15,'Definición técnica de imagenes'!$F$13)),'Definición técnica de imagenes'!$E$16),"")</f>
        <v>526 x 370 px</v>
      </c>
      <c r="H11" s="13" t="str">
        <f t="shared" ref="H11:H74" si="2">IF(AND(I11&lt;&gt;"",I11&lt;&gt;0),IF(OR(B11&lt;&gt;"",J11&lt;&gt;""),CONCATENATE($C$7,"_",$A11,IF($G$4="Cuaderno de Estudio","_zoom",CONCATENATE("a",IF(LEFT($G$5,1)="F",".jpg",".png")))),""),"")</f>
        <v>CS_10_09_CO_F2_zoom</v>
      </c>
      <c r="I11" s="13" t="str">
        <f>IF(OR(B11&lt;&gt;"",J11&lt;&gt;""),IF($G$4="Recurso",IF(LEFT($G$5,1)="M",IF(VLOOKUP($G$5,'Definición técnica de imagenes'!$A$3:$G$17,6,FALSE)=0,"",VLOOKUP($G$5,'Definición técnica de imagenes'!$A$3:$G$17,6,FALSE)),IF($G$5="F1","","")),'Definición técnica de imagenes'!$F$16),"")</f>
        <v>800 x 600 px</v>
      </c>
      <c r="J11" s="74" t="s">
        <v>154</v>
      </c>
      <c r="K11" s="14"/>
    </row>
    <row r="12" spans="1:16" s="11" customFormat="1" ht="15.75">
      <c r="A12" s="72" t="s">
        <v>155</v>
      </c>
      <c r="B12" s="76" t="s">
        <v>156</v>
      </c>
      <c r="C12" s="26" t="str">
        <f t="shared" si="0"/>
        <v>Cuaderno de Estudio</v>
      </c>
      <c r="D12" s="75" t="s">
        <v>152</v>
      </c>
      <c r="E12" s="75" t="s">
        <v>153</v>
      </c>
      <c r="F12" s="13" t="str">
        <f t="shared" si="1"/>
        <v>CS_10_09_CO_F3_small</v>
      </c>
      <c r="G12" s="13" t="str">
        <f>IF(F12&lt;&gt;"",IF($G$4="Recurso",IF(LEFT($G$5,1)="M",VLOOKUP($G$5,'Definición técnica de imagenes'!$A$3:$G$17,5,FALSE),IF($G$5="F1",'Definición técnica de imagenes'!$E$15,'Definición técnica de imagenes'!$F$13)),'Definición técnica de imagenes'!$E$16),"")</f>
        <v>526 x 370 px</v>
      </c>
      <c r="H12" s="13" t="str">
        <f t="shared" si="2"/>
        <v>CS_10_09_CO_F3_zoom</v>
      </c>
      <c r="I12" s="13" t="str">
        <f>IF(OR(B12&lt;&gt;"",J12&lt;&gt;""),IF($G$4="Recurso",IF(LEFT($G$5,1)="M",IF(VLOOKUP($G$5,'Definición técnica de imagenes'!$A$3:$G$17,6,FALSE)=0,"",VLOOKUP($G$5,'Definición técnica de imagenes'!$A$3:$G$17,6,FALSE)),IF($G$5="F1","","")),'Definición técnica de imagenes'!$F$16),"")</f>
        <v>800 x 600 px</v>
      </c>
      <c r="J12" s="74" t="s">
        <v>157</v>
      </c>
      <c r="K12" s="18"/>
    </row>
    <row r="13" spans="1:16" s="11" customFormat="1" ht="15">
      <c r="A13" s="72" t="s">
        <v>158</v>
      </c>
      <c r="B13" s="74">
        <v>15555259</v>
      </c>
      <c r="C13" s="26" t="str">
        <f t="shared" si="0"/>
        <v>Cuaderno de Estudio</v>
      </c>
      <c r="D13" s="75" t="s">
        <v>152</v>
      </c>
      <c r="E13" s="75" t="s">
        <v>160</v>
      </c>
      <c r="F13" s="13" t="str">
        <f t="shared" si="1"/>
        <v>CS_10_09_CO_F4_small</v>
      </c>
      <c r="G13" s="13" t="str">
        <f>IF(F13&lt;&gt;"",IF($G$4="Recurso",IF(LEFT($G$5,1)="M",VLOOKUP($G$5,'Definición técnica de imagenes'!$A$3:$G$17,5,FALSE),IF($G$5="F1",'Definición técnica de imagenes'!$E$15,'Definición técnica de imagenes'!$F$13)),'Definición técnica de imagenes'!$E$16),"")</f>
        <v>526 x 370 px</v>
      </c>
      <c r="H13" s="13" t="str">
        <f t="shared" si="2"/>
        <v>CS_10_09_CO_F4_zoom</v>
      </c>
      <c r="I13" s="13" t="str">
        <f>IF(OR(B13&lt;&gt;"",J13&lt;&gt;""),IF($G$4="Recurso",IF(LEFT($G$5,1)="M",IF(VLOOKUP($G$5,'Definición técnica de imagenes'!$A$3:$G$17,6,FALSE)=0,"",VLOOKUP($G$5,'Definición técnica de imagenes'!$A$3:$G$17,6,FALSE)),IF($G$5="F1","","")),'Definición técnica de imagenes'!$F$16),"")</f>
        <v>800 x 600 px</v>
      </c>
      <c r="J13" s="74" t="s">
        <v>159</v>
      </c>
      <c r="K13" s="18"/>
    </row>
    <row r="14" spans="1:16" s="11" customFormat="1" ht="297">
      <c r="A14" s="72" t="s">
        <v>161</v>
      </c>
      <c r="B14" s="76" t="s">
        <v>162</v>
      </c>
      <c r="C14" s="26" t="str">
        <f t="shared" si="0"/>
        <v>Cuaderno de Estudio</v>
      </c>
      <c r="D14" s="13" t="s">
        <v>152</v>
      </c>
      <c r="E14" s="13" t="s">
        <v>153</v>
      </c>
      <c r="F14" s="13" t="str">
        <f t="shared" si="1"/>
        <v>CS_10_09_CO_F5_small</v>
      </c>
      <c r="G14" s="13" t="str">
        <f>IF(F14&lt;&gt;"",IF($G$4="Recurso",IF(LEFT($G$5,1)="M",VLOOKUP($G$5,'Definición técnica de imagenes'!$A$3:$G$17,5,FALSE),IF($G$5="F1",'Definición técnica de imagenes'!$E$15,'Definición técnica de imagenes'!$F$13)),'Definición técnica de imagenes'!$E$16),"")</f>
        <v>526 x 370 px</v>
      </c>
      <c r="H14" s="13" t="str">
        <f t="shared" si="2"/>
        <v>CS_10_09_CO_F5_zoom</v>
      </c>
      <c r="I14" s="13" t="str">
        <f>IF(OR(B14&lt;&gt;"",J14&lt;&gt;""),IF($G$4="Recurso",IF(LEFT($G$5,1)="M",IF(VLOOKUP($G$5,'Definición técnica de imagenes'!$A$3:$G$17,6,FALSE)=0,"",VLOOKUP($G$5,'Definición técnica de imagenes'!$A$3:$G$17,6,FALSE)),IF($G$5="F1","","")),'Definición técnica de imagenes'!$F$16),"")</f>
        <v>800 x 600 px</v>
      </c>
      <c r="J14" s="77" t="s">
        <v>163</v>
      </c>
      <c r="K14" s="18"/>
    </row>
    <row r="15" spans="1:16" s="11" customFormat="1" ht="15.75">
      <c r="A15" s="72" t="s">
        <v>164</v>
      </c>
      <c r="B15" s="76" t="s">
        <v>165</v>
      </c>
      <c r="C15" s="26" t="str">
        <f t="shared" si="0"/>
        <v>Cuaderno de Estudio</v>
      </c>
      <c r="D15" s="75" t="s">
        <v>152</v>
      </c>
      <c r="E15" s="75" t="s">
        <v>153</v>
      </c>
      <c r="F15" s="13" t="str">
        <f t="shared" si="1"/>
        <v>CS_10_09_CO_F6_small</v>
      </c>
      <c r="G15" s="13" t="str">
        <f>IF(F15&lt;&gt;"",IF($G$4="Recurso",IF(LEFT($G$5,1)="M",VLOOKUP($G$5,'Definición técnica de imagenes'!$A$3:$G$17,5,FALSE),IF($G$5="F1",'Definición técnica de imagenes'!$E$15,'Definición técnica de imagenes'!$F$13)),'Definición técnica de imagenes'!$E$16),"")</f>
        <v>526 x 370 px</v>
      </c>
      <c r="H15" s="13" t="str">
        <f t="shared" si="2"/>
        <v>CS_10_09_CO_F6_zoom</v>
      </c>
      <c r="I15" s="13" t="str">
        <f>IF(OR(B15&lt;&gt;"",J15&lt;&gt;""),IF($G$4="Recurso",IF(LEFT($G$5,1)="M",IF(VLOOKUP($G$5,'Definición técnica de imagenes'!$A$3:$G$17,6,FALSE)=0,"",VLOOKUP($G$5,'Definición técnica de imagenes'!$A$3:$G$17,6,FALSE)),IF($G$5="F1","","")),'Definición técnica de imagenes'!$F$16),"")</f>
        <v>800 x 600 px</v>
      </c>
      <c r="J15" s="78" t="s">
        <v>166</v>
      </c>
      <c r="K15" s="20"/>
    </row>
    <row r="16" spans="1:16" s="11" customFormat="1" ht="15.75">
      <c r="A16" s="72" t="s">
        <v>167</v>
      </c>
      <c r="B16" s="78">
        <v>119812627</v>
      </c>
      <c r="C16" s="26" t="str">
        <f t="shared" si="0"/>
        <v>Cuaderno de Estudio</v>
      </c>
      <c r="D16" s="75" t="s">
        <v>152</v>
      </c>
      <c r="E16" s="75" t="s">
        <v>153</v>
      </c>
      <c r="F16" s="13" t="str">
        <f t="shared" si="1"/>
        <v>CS_10_09_CO_F7_small</v>
      </c>
      <c r="G16" s="13" t="str">
        <f>IF(F16&lt;&gt;"",IF($G$4="Recurso",IF(LEFT($G$5,1)="M",VLOOKUP($G$5,'Definición técnica de imagenes'!$A$3:$G$17,5,FALSE),IF($G$5="F1",'Definición técnica de imagenes'!$E$15,'Definición técnica de imagenes'!$F$13)),'Definición técnica de imagenes'!$E$16),"")</f>
        <v>526 x 370 px</v>
      </c>
      <c r="H16" s="13" t="str">
        <f t="shared" si="2"/>
        <v>CS_10_09_CO_F7_zoom</v>
      </c>
      <c r="I16" s="13" t="str">
        <f>IF(OR(B16&lt;&gt;"",J16&lt;&gt;""),IF($G$4="Recurso",IF(LEFT($G$5,1)="M",IF(VLOOKUP($G$5,'Definición técnica de imagenes'!$A$3:$G$17,6,FALSE)=0,"",VLOOKUP($G$5,'Definición técnica de imagenes'!$A$3:$G$17,6,FALSE)),IF($G$5="F1","","")),'Definición técnica de imagenes'!$F$16),"")</f>
        <v>800 x 600 px</v>
      </c>
      <c r="J16" s="78" t="s">
        <v>168</v>
      </c>
      <c r="K16" s="28"/>
    </row>
    <row r="17" spans="1:11" s="11" customFormat="1" ht="15">
      <c r="A17" s="72" t="s">
        <v>169</v>
      </c>
      <c r="B17" s="78">
        <v>11813425</v>
      </c>
      <c r="C17" s="26" t="str">
        <f t="shared" si="0"/>
        <v>Cuaderno de Estudio</v>
      </c>
      <c r="D17" s="75" t="s">
        <v>152</v>
      </c>
      <c r="E17" s="75" t="s">
        <v>153</v>
      </c>
      <c r="F17" s="13" t="str">
        <f t="shared" si="1"/>
        <v>CS_10_09_CO_F8_small</v>
      </c>
      <c r="G17" s="13" t="str">
        <f>IF(F17&lt;&gt;"",IF($G$4="Recurso",IF(LEFT($G$5,1)="M",VLOOKUP($G$5,'Definición técnica de imagenes'!$A$3:$G$17,5,FALSE),IF($G$5="F1",'Definición técnica de imagenes'!$E$15,'Definición técnica de imagenes'!$F$13)),'Definición técnica de imagenes'!$E$16),"")</f>
        <v>526 x 370 px</v>
      </c>
      <c r="H17" s="13" t="str">
        <f t="shared" si="2"/>
        <v>CS_10_09_CO_F8_zoom</v>
      </c>
      <c r="I17" s="13" t="str">
        <f>IF(OR(B17&lt;&gt;"",J17&lt;&gt;""),IF($G$4="Recurso",IF(LEFT($G$5,1)="M",IF(VLOOKUP($G$5,'Definición técnica de imagenes'!$A$3:$G$17,6,FALSE)=0,"",VLOOKUP($G$5,'Definición técnica de imagenes'!$A$3:$G$17,6,FALSE)),IF($G$5="F1","","")),'Definición técnica de imagenes'!$F$16),"")</f>
        <v>800 x 600 px</v>
      </c>
      <c r="J17" s="78" t="s">
        <v>170</v>
      </c>
      <c r="K17" s="20"/>
    </row>
    <row r="18" spans="1:11" s="11" customFormat="1" ht="121.5">
      <c r="A18" s="72" t="s">
        <v>171</v>
      </c>
      <c r="B18" s="78" t="s">
        <v>172</v>
      </c>
      <c r="C18" s="26" t="str">
        <f t="shared" si="0"/>
        <v>Cuaderno de Estudio</v>
      </c>
      <c r="D18" s="75" t="s">
        <v>152</v>
      </c>
      <c r="E18" s="75" t="s">
        <v>153</v>
      </c>
      <c r="F18" s="13" t="str">
        <f t="shared" si="1"/>
        <v>CS_10_09_CO_F9_small</v>
      </c>
      <c r="G18" s="13" t="str">
        <f>IF(F18&lt;&gt;"",IF($G$4="Recurso",IF(LEFT($G$5,1)="M",VLOOKUP($G$5,'Definición técnica de imagenes'!$A$3:$G$17,5,FALSE),IF($G$5="F1",'Definición técnica de imagenes'!$E$15,'Definición técnica de imagenes'!$F$13)),'Definición técnica de imagenes'!$E$16),"")</f>
        <v>526 x 370 px</v>
      </c>
      <c r="H18" s="13" t="str">
        <f t="shared" si="2"/>
        <v>CS_10_09_CO_F9_zoom</v>
      </c>
      <c r="I18" s="13" t="str">
        <f>IF(OR(B18&lt;&gt;"",J18&lt;&gt;""),IF($G$4="Recurso",IF(LEFT($G$5,1)="M",IF(VLOOKUP($G$5,'Definición técnica de imagenes'!$A$3:$G$17,6,FALSE)=0,"",VLOOKUP($G$5,'Definición técnica de imagenes'!$A$3:$G$17,6,FALSE)),IF($G$5="F1","","")),'Definición técnica de imagenes'!$F$16),"")</f>
        <v>800 x 600 px</v>
      </c>
      <c r="J18" s="79" t="s">
        <v>173</v>
      </c>
      <c r="K18" s="20"/>
    </row>
    <row r="19" spans="1:11" s="11" customFormat="1" ht="15.75">
      <c r="A19" s="72" t="s">
        <v>174</v>
      </c>
      <c r="B19" s="78">
        <v>145881068</v>
      </c>
      <c r="C19" s="26" t="str">
        <f t="shared" si="0"/>
        <v>Cuaderno de Estudio</v>
      </c>
      <c r="D19" s="75" t="s">
        <v>152</v>
      </c>
      <c r="E19" s="75" t="s">
        <v>153</v>
      </c>
      <c r="F19" s="13" t="str">
        <f t="shared" si="1"/>
        <v>CS_10_09_CO_F10_small</v>
      </c>
      <c r="G19" s="13" t="str">
        <f>IF(F19&lt;&gt;"",IF($G$4="Recurso",IF(LEFT($G$5,1)="M",VLOOKUP($G$5,'Definición técnica de imagenes'!$A$3:$G$17,5,FALSE),IF($G$5="F1",'Definición técnica de imagenes'!$E$15,'Definición técnica de imagenes'!$F$13)),'Definición técnica de imagenes'!$E$16),"")</f>
        <v>526 x 370 px</v>
      </c>
      <c r="H19" s="13" t="str">
        <f t="shared" si="2"/>
        <v>CS_10_09_CO_F10_zoom</v>
      </c>
      <c r="I19" s="13" t="str">
        <f>IF(OR(B19&lt;&gt;"",J19&lt;&gt;""),IF($G$4="Recurso",IF(LEFT($G$5,1)="M",IF(VLOOKUP($G$5,'Definición técnica de imagenes'!$A$3:$G$17,6,FALSE)=0,"",VLOOKUP($G$5,'Definición técnica de imagenes'!$A$3:$G$17,6,FALSE)),IF($G$5="F1","","")),'Definición técnica de imagenes'!$F$16),"")</f>
        <v>800 x 600 px</v>
      </c>
      <c r="J19" s="78" t="s">
        <v>175</v>
      </c>
      <c r="K19" s="28"/>
    </row>
    <row r="20" spans="1:11" s="11" customFormat="1" ht="15">
      <c r="A20" s="72" t="s">
        <v>176</v>
      </c>
      <c r="B20" s="78" t="s">
        <v>177</v>
      </c>
      <c r="C20" s="26" t="str">
        <f t="shared" si="0"/>
        <v>Cuaderno de Estudio</v>
      </c>
      <c r="D20" s="75" t="s">
        <v>152</v>
      </c>
      <c r="E20" s="75" t="s">
        <v>153</v>
      </c>
      <c r="F20" s="13" t="str">
        <f t="shared" si="1"/>
        <v>CS_10_09_CO_F11_small</v>
      </c>
      <c r="G20" s="13" t="str">
        <f>IF(F20&lt;&gt;"",IF($G$4="Recurso",IF(LEFT($G$5,1)="M",VLOOKUP($G$5,'Definición técnica de imagenes'!$A$3:$G$17,5,FALSE),IF($G$5="F1",'Definición técnica de imagenes'!$E$15,'Definición técnica de imagenes'!$F$13)),'Definición técnica de imagenes'!$E$16),"")</f>
        <v>526 x 370 px</v>
      </c>
      <c r="H20" s="13" t="str">
        <f t="shared" si="2"/>
        <v>CS_10_09_CO_F11_zoom</v>
      </c>
      <c r="I20" s="13" t="str">
        <f>IF(OR(B20&lt;&gt;"",J20&lt;&gt;""),IF($G$4="Recurso",IF(LEFT($G$5,1)="M",IF(VLOOKUP($G$5,'Definición técnica de imagenes'!$A$3:$G$17,6,FALSE)=0,"",VLOOKUP($G$5,'Definición técnica de imagenes'!$A$3:$G$17,6,FALSE)),IF($G$5="F1","","")),'Definición técnica de imagenes'!$F$16),"")</f>
        <v>800 x 600 px</v>
      </c>
      <c r="J20" s="78" t="s">
        <v>178</v>
      </c>
      <c r="K20" s="20"/>
    </row>
    <row r="21" spans="1:11" s="11" customFormat="1" ht="15">
      <c r="A21" s="72" t="s">
        <v>179</v>
      </c>
      <c r="B21" s="78" t="s">
        <v>180</v>
      </c>
      <c r="C21" s="26" t="str">
        <f t="shared" si="0"/>
        <v>Cuaderno de Estudio</v>
      </c>
      <c r="D21" s="75" t="s">
        <v>152</v>
      </c>
      <c r="E21" s="75" t="s">
        <v>153</v>
      </c>
      <c r="F21" s="13" t="str">
        <f t="shared" si="1"/>
        <v>CS_10_09_CO_F12_small</v>
      </c>
      <c r="G21" s="13" t="str">
        <f>IF(F21&lt;&gt;"",IF($G$4="Recurso",IF(LEFT($G$5,1)="M",VLOOKUP($G$5,'Definición técnica de imagenes'!$A$3:$G$17,5,FALSE),IF($G$5="F1",'Definición técnica de imagenes'!$E$15,'Definición técnica de imagenes'!$F$13)),'Definición técnica de imagenes'!$E$16),"")</f>
        <v>526 x 370 px</v>
      </c>
      <c r="H21" s="13" t="str">
        <f t="shared" si="2"/>
        <v>CS_10_09_CO_F12_zoom</v>
      </c>
      <c r="I21" s="13" t="str">
        <f>IF(OR(B21&lt;&gt;"",J21&lt;&gt;""),IF($G$4="Recurso",IF(LEFT($G$5,1)="M",IF(VLOOKUP($G$5,'Definición técnica de imagenes'!$A$3:$G$17,6,FALSE)=0,"",VLOOKUP($G$5,'Definición técnica de imagenes'!$A$3:$G$17,6,FALSE)),IF($G$5="F1","","")),'Definición técnica de imagenes'!$F$16),"")</f>
        <v>800 x 600 px</v>
      </c>
      <c r="J21" s="78" t="s">
        <v>181</v>
      </c>
      <c r="K21" s="20"/>
    </row>
    <row r="22" spans="1:11" s="11" customFormat="1" ht="15">
      <c r="A22" s="72" t="s">
        <v>98</v>
      </c>
      <c r="B22" s="78">
        <v>221466097</v>
      </c>
      <c r="C22" s="26" t="str">
        <f t="shared" si="0"/>
        <v>Cuaderno de Estudio</v>
      </c>
      <c r="D22" s="75" t="s">
        <v>152</v>
      </c>
      <c r="E22" s="75" t="s">
        <v>153</v>
      </c>
      <c r="F22" s="13" t="str">
        <f t="shared" si="1"/>
        <v>CS_10_09_CO_F13_small</v>
      </c>
      <c r="G22" s="13" t="str">
        <f>IF(F22&lt;&gt;"",IF($G$4="Recurso",IF(LEFT($G$5,1)="M",VLOOKUP($G$5,'Definición técnica de imagenes'!$A$3:$G$17,5,FALSE),IF($G$5="F1",'Definición técnica de imagenes'!$E$15,'Definición técnica de imagenes'!$F$13)),'Definición técnica de imagenes'!$E$16),"")</f>
        <v>526 x 370 px</v>
      </c>
      <c r="H22" s="13" t="str">
        <f t="shared" si="2"/>
        <v>CS_10_09_CO_F13_zoom</v>
      </c>
      <c r="I22" s="13" t="str">
        <f>IF(OR(B22&lt;&gt;"",J22&lt;&gt;""),IF($G$4="Recurso",IF(LEFT($G$5,1)="M",IF(VLOOKUP($G$5,'Definición técnica de imagenes'!$A$3:$G$17,6,FALSE)=0,"",VLOOKUP($G$5,'Definición técnica de imagenes'!$A$3:$G$17,6,FALSE)),IF($G$5="F1","","")),'Definición técnica de imagenes'!$F$16),"")</f>
        <v>800 x 600 px</v>
      </c>
      <c r="J22" s="78" t="s">
        <v>182</v>
      </c>
      <c r="K22" s="19"/>
    </row>
    <row r="23" spans="1:11" s="11" customFormat="1" ht="15.75">
      <c r="A23" s="72" t="s">
        <v>183</v>
      </c>
      <c r="B23" s="76" t="s">
        <v>184</v>
      </c>
      <c r="C23" s="26" t="str">
        <f t="shared" si="0"/>
        <v>Cuaderno de Estudio</v>
      </c>
      <c r="D23" s="75" t="s">
        <v>152</v>
      </c>
      <c r="E23" s="75" t="s">
        <v>153</v>
      </c>
      <c r="F23" s="13" t="str">
        <f t="shared" si="1"/>
        <v>CS_10_09_CO_F14_small</v>
      </c>
      <c r="G23" s="13" t="str">
        <f>IF(F23&lt;&gt;"",IF($G$4="Recurso",IF(LEFT($G$5,1)="M",VLOOKUP($G$5,'Definición técnica de imagenes'!$A$3:$G$17,5,FALSE),IF($G$5="F1",'Definición técnica de imagenes'!$E$15,'Definición técnica de imagenes'!$F$13)),'Definición técnica de imagenes'!$E$16),"")</f>
        <v>526 x 370 px</v>
      </c>
      <c r="H23" s="13" t="str">
        <f t="shared" si="2"/>
        <v>CS_10_09_CO_F14_zoom</v>
      </c>
      <c r="I23" s="13" t="str">
        <f>IF(OR(B23&lt;&gt;"",J23&lt;&gt;""),IF($G$4="Recurso",IF(LEFT($G$5,1)="M",IF(VLOOKUP($G$5,'Definición técnica de imagenes'!$A$3:$G$17,6,FALSE)=0,"",VLOOKUP($G$5,'Definición técnica de imagenes'!$A$3:$G$17,6,FALSE)),IF($G$5="F1","","")),'Definición técnica de imagenes'!$F$16),"")</f>
        <v>800 x 600 px</v>
      </c>
      <c r="J23" s="78" t="s">
        <v>185</v>
      </c>
      <c r="K23" s="18"/>
    </row>
    <row r="24" spans="1:11" s="11" customFormat="1" ht="15">
      <c r="A24" s="72" t="s">
        <v>186</v>
      </c>
      <c r="B24" s="78">
        <v>183501380</v>
      </c>
      <c r="C24" s="26" t="str">
        <f t="shared" si="0"/>
        <v>Cuaderno de Estudio</v>
      </c>
      <c r="D24" s="75" t="s">
        <v>152</v>
      </c>
      <c r="E24" s="75" t="s">
        <v>153</v>
      </c>
      <c r="F24" s="13" t="str">
        <f t="shared" si="1"/>
        <v>CS_10_09_CO_F15_small</v>
      </c>
      <c r="G24" s="13" t="str">
        <f>IF(F24&lt;&gt;"",IF($G$4="Recurso",IF(LEFT($G$5,1)="M",VLOOKUP($G$5,'Definición técnica de imagenes'!$A$3:$G$17,5,FALSE),IF($G$5="F1",'Definición técnica de imagenes'!$E$15,'Definición técnica de imagenes'!$F$13)),'Definición técnica de imagenes'!$E$16),"")</f>
        <v>526 x 370 px</v>
      </c>
      <c r="H24" s="13" t="str">
        <f t="shared" si="2"/>
        <v>CS_10_09_CO_F15_zoom</v>
      </c>
      <c r="I24" s="13" t="str">
        <f>IF(OR(B24&lt;&gt;"",J24&lt;&gt;""),IF($G$4="Recurso",IF(LEFT($G$5,1)="M",IF(VLOOKUP($G$5,'Definición técnica de imagenes'!$A$3:$G$17,6,FALSE)=0,"",VLOOKUP($G$5,'Definición técnica de imagenes'!$A$3:$G$17,6,FALSE)),IF($G$5="F1","","")),'Definición técnica de imagenes'!$F$16),"")</f>
        <v>800 x 600 px</v>
      </c>
      <c r="J24" s="78" t="s">
        <v>187</v>
      </c>
      <c r="K24" s="14"/>
    </row>
    <row r="25" spans="1:11" s="11" customFormat="1" ht="15">
      <c r="A25" s="72" t="s">
        <v>188</v>
      </c>
      <c r="B25" s="78">
        <v>180372680</v>
      </c>
      <c r="C25" s="26" t="str">
        <f t="shared" si="0"/>
        <v>Cuaderno de Estudio</v>
      </c>
      <c r="D25" s="75" t="s">
        <v>152</v>
      </c>
      <c r="E25" s="75" t="s">
        <v>153</v>
      </c>
      <c r="F25" s="13" t="str">
        <f t="shared" si="1"/>
        <v>CS_10_09_CO_F16_small</v>
      </c>
      <c r="G25" s="13" t="str">
        <f>IF(F25&lt;&gt;"",IF($G$4="Recurso",IF(LEFT($G$5,1)="M",VLOOKUP($G$5,'Definición técnica de imagenes'!$A$3:$G$17,5,FALSE),IF($G$5="F1",'Definición técnica de imagenes'!$E$15,'Definición técnica de imagenes'!$F$13)),'Definición técnica de imagenes'!$E$16),"")</f>
        <v>526 x 370 px</v>
      </c>
      <c r="H25" s="13" t="str">
        <f t="shared" si="2"/>
        <v>CS_10_09_CO_F16_zoom</v>
      </c>
      <c r="I25" s="13" t="str">
        <f>IF(OR(B25&lt;&gt;"",J25&lt;&gt;""),IF($G$4="Recurso",IF(LEFT($G$5,1)="M",IF(VLOOKUP($G$5,'Definición técnica de imagenes'!$A$3:$G$17,6,FALSE)=0,"",VLOOKUP($G$5,'Definición técnica de imagenes'!$A$3:$G$17,6,FALSE)),IF($G$5="F1","","")),'Definición técnica de imagenes'!$F$16),"")</f>
        <v>800 x 600 px</v>
      </c>
      <c r="J25" s="78" t="s">
        <v>189</v>
      </c>
      <c r="K25" s="18"/>
    </row>
    <row r="26" spans="1:11" s="11" customFormat="1" ht="189">
      <c r="A26" s="72" t="s">
        <v>190</v>
      </c>
      <c r="B26" s="76" t="s">
        <v>191</v>
      </c>
      <c r="C26" s="26" t="str">
        <f t="shared" si="0"/>
        <v>Cuaderno de Estudio</v>
      </c>
      <c r="D26" s="75" t="s">
        <v>152</v>
      </c>
      <c r="E26" s="75" t="s">
        <v>153</v>
      </c>
      <c r="F26" s="13" t="str">
        <f t="shared" si="1"/>
        <v>CS_10_09_CO_F17_small</v>
      </c>
      <c r="G26" s="13" t="str">
        <f>IF(F26&lt;&gt;"",IF($G$4="Recurso",IF(LEFT($G$5,1)="M",VLOOKUP($G$5,'Definición técnica de imagenes'!$A$3:$G$17,5,FALSE),IF($G$5="F1",'Definición técnica de imagenes'!$E$15,'Definición técnica de imagenes'!$F$13)),'Definición técnica de imagenes'!$E$16),"")</f>
        <v>526 x 370 px</v>
      </c>
      <c r="H26" s="13" t="str">
        <f t="shared" si="2"/>
        <v>CS_10_09_CO_F17_zoom</v>
      </c>
      <c r="I26" s="13" t="str">
        <f>IF(OR(B26&lt;&gt;"",J26&lt;&gt;""),IF($G$4="Recurso",IF(LEFT($G$5,1)="M",IF(VLOOKUP($G$5,'Definición técnica de imagenes'!$A$3:$G$17,6,FALSE)=0,"",VLOOKUP($G$5,'Definición técnica de imagenes'!$A$3:$G$17,6,FALSE)),IF($G$5="F1","","")),'Definición técnica de imagenes'!$F$16),"")</f>
        <v>800 x 600 px</v>
      </c>
      <c r="J26" s="75" t="s">
        <v>192</v>
      </c>
      <c r="K26" s="18"/>
    </row>
    <row r="27" spans="1:11" s="11" customFormat="1" ht="15">
      <c r="A27" s="72" t="s">
        <v>193</v>
      </c>
      <c r="B27" s="78">
        <v>114742273</v>
      </c>
      <c r="C27" s="26" t="str">
        <f t="shared" si="0"/>
        <v>Cuaderno de Estudio</v>
      </c>
      <c r="D27" s="75" t="s">
        <v>152</v>
      </c>
      <c r="E27" s="75" t="s">
        <v>153</v>
      </c>
      <c r="F27" s="13" t="str">
        <f t="shared" si="1"/>
        <v>CS_10_09_CO_F18_small</v>
      </c>
      <c r="G27" s="13" t="str">
        <f>IF(F27&lt;&gt;"",IF($G$4="Recurso",IF(LEFT($G$5,1)="M",VLOOKUP($G$5,'Definición técnica de imagenes'!$A$3:$G$17,5,FALSE),IF($G$5="F1",'Definición técnica de imagenes'!$E$15,'Definición técnica de imagenes'!$F$13)),'Definición técnica de imagenes'!$E$16),"")</f>
        <v>526 x 370 px</v>
      </c>
      <c r="H27" s="13" t="str">
        <f t="shared" si="2"/>
        <v>CS_10_09_CO_F18_zoom</v>
      </c>
      <c r="I27" s="13" t="str">
        <f>IF(OR(B27&lt;&gt;"",J27&lt;&gt;""),IF($G$4="Recurso",IF(LEFT($G$5,1)="M",IF(VLOOKUP($G$5,'Definición técnica de imagenes'!$A$3:$G$17,6,FALSE)=0,"",VLOOKUP($G$5,'Definición técnica de imagenes'!$A$3:$G$17,6,FALSE)),IF($G$5="F1","","")),'Definición técnica de imagenes'!$F$16),"")</f>
        <v>800 x 600 px</v>
      </c>
      <c r="J27" s="78" t="s">
        <v>194</v>
      </c>
      <c r="K27" s="18"/>
    </row>
    <row r="28" spans="1:11" s="11" customFormat="1" ht="15">
      <c r="A28" s="72" t="s">
        <v>195</v>
      </c>
      <c r="B28" s="78">
        <v>215803603</v>
      </c>
      <c r="C28" s="26" t="str">
        <f t="shared" si="0"/>
        <v>Cuaderno de Estudio</v>
      </c>
      <c r="D28" s="75" t="s">
        <v>152</v>
      </c>
      <c r="E28" s="75" t="s">
        <v>153</v>
      </c>
      <c r="F28" s="13" t="str">
        <f t="shared" si="1"/>
        <v>CS_10_09_CO_F19_small</v>
      </c>
      <c r="G28" s="13" t="str">
        <f>IF(F28&lt;&gt;"",IF($G$4="Recurso",IF(LEFT($G$5,1)="M",VLOOKUP($G$5,'Definición técnica de imagenes'!$A$3:$G$17,5,FALSE),IF($G$5="F1",'Definición técnica de imagenes'!$E$15,'Definición técnica de imagenes'!$F$13)),'Definición técnica de imagenes'!$E$16),"")</f>
        <v>526 x 370 px</v>
      </c>
      <c r="H28" s="13" t="str">
        <f t="shared" si="2"/>
        <v>CS_10_09_CO_F19_zoom</v>
      </c>
      <c r="I28" s="13" t="str">
        <f>IF(OR(B28&lt;&gt;"",J28&lt;&gt;""),IF($G$4="Recurso",IF(LEFT($G$5,1)="M",IF(VLOOKUP($G$5,'Definición técnica de imagenes'!$A$3:$G$17,6,FALSE)=0,"",VLOOKUP($G$5,'Definición técnica de imagenes'!$A$3:$G$17,6,FALSE)),IF($G$5="F1","","")),'Definición técnica de imagenes'!$F$16),"")</f>
        <v>800 x 600 px</v>
      </c>
      <c r="J28" s="78" t="s">
        <v>196</v>
      </c>
      <c r="K28" s="18"/>
    </row>
    <row r="29" spans="1:11" s="11" customFormat="1" ht="15">
      <c r="A29" s="72" t="s">
        <v>197</v>
      </c>
      <c r="B29" s="78">
        <v>202309894</v>
      </c>
      <c r="C29" s="26" t="str">
        <f t="shared" si="0"/>
        <v>Cuaderno de Estudio</v>
      </c>
      <c r="D29" s="75" t="s">
        <v>152</v>
      </c>
      <c r="E29" s="75" t="s">
        <v>153</v>
      </c>
      <c r="F29" s="13" t="str">
        <f t="shared" si="1"/>
        <v>CS_10_09_CO_F20_small</v>
      </c>
      <c r="G29" s="13" t="str">
        <f>IF(F29&lt;&gt;"",IF($G$4="Recurso",IF(LEFT($G$5,1)="M",VLOOKUP($G$5,'Definición técnica de imagenes'!$A$3:$G$17,5,FALSE),IF($G$5="F1",'Definición técnica de imagenes'!$E$15,'Definición técnica de imagenes'!$F$13)),'Definición técnica de imagenes'!$E$16),"")</f>
        <v>526 x 370 px</v>
      </c>
      <c r="H29" s="13" t="str">
        <f t="shared" si="2"/>
        <v>CS_10_09_CO_F20_zoom</v>
      </c>
      <c r="I29" s="13" t="str">
        <f>IF(OR(B29&lt;&gt;"",J29&lt;&gt;""),IF($G$4="Recurso",IF(LEFT($G$5,1)="M",IF(VLOOKUP($G$5,'Definición técnica de imagenes'!$A$3:$G$17,6,FALSE)=0,"",VLOOKUP($G$5,'Definición técnica de imagenes'!$A$3:$G$17,6,FALSE)),IF($G$5="F1","","")),'Definición técnica de imagenes'!$F$16),"")</f>
        <v>800 x 600 px</v>
      </c>
      <c r="J29" s="78" t="s">
        <v>198</v>
      </c>
      <c r="K29" s="18"/>
    </row>
    <row r="30" spans="1:11" s="11" customFormat="1" ht="15.75">
      <c r="A30" s="72" t="s">
        <v>199</v>
      </c>
      <c r="B30" s="76" t="s">
        <v>200</v>
      </c>
      <c r="C30" s="26" t="str">
        <f t="shared" si="0"/>
        <v>Cuaderno de Estudio</v>
      </c>
      <c r="D30" s="13" t="s">
        <v>201</v>
      </c>
      <c r="E30" s="75" t="s">
        <v>153</v>
      </c>
      <c r="F30" s="13" t="str">
        <f t="shared" si="1"/>
        <v>CS_10_09_CO_F21_small</v>
      </c>
      <c r="G30" s="13" t="str">
        <f>IF(F30&lt;&gt;"",IF($G$4="Recurso",IF(LEFT($G$5,1)="M",VLOOKUP($G$5,'Definición técnica de imagenes'!$A$3:$G$17,5,FALSE),IF($G$5="F1",'Definición técnica de imagenes'!$E$15,'Definición técnica de imagenes'!$F$13)),'Definición técnica de imagenes'!$E$16),"")</f>
        <v>526 x 370 px</v>
      </c>
      <c r="H30" s="13" t="str">
        <f t="shared" si="2"/>
        <v>CS_10_09_CO_F21_zoom</v>
      </c>
      <c r="I30" s="13" t="str">
        <f>IF(OR(B30&lt;&gt;"",J30&lt;&gt;""),IF($G$4="Recurso",IF(LEFT($G$5,1)="M",IF(VLOOKUP($G$5,'Definición técnica de imagenes'!$A$3:$G$17,6,FALSE)=0,"",VLOOKUP($G$5,'Definición técnica de imagenes'!$A$3:$G$17,6,FALSE)),IF($G$5="F1","","")),'Definición técnica de imagenes'!$F$16),"")</f>
        <v>800 x 600 px</v>
      </c>
      <c r="J30" s="78" t="s">
        <v>202</v>
      </c>
      <c r="K30" s="18"/>
    </row>
    <row r="31" spans="1:11" s="11" customFormat="1" ht="162">
      <c r="A31" s="72" t="s">
        <v>203</v>
      </c>
      <c r="B31" s="80" t="s">
        <v>204</v>
      </c>
      <c r="C31" s="26" t="str">
        <f t="shared" si="0"/>
        <v>Cuaderno de Estudio</v>
      </c>
      <c r="D31" s="75" t="s">
        <v>152</v>
      </c>
      <c r="E31" s="75" t="s">
        <v>153</v>
      </c>
      <c r="F31" s="13" t="str">
        <f t="shared" si="1"/>
        <v>CS_10_09_CO_F22_small</v>
      </c>
      <c r="G31" s="13" t="str">
        <f>IF(F31&lt;&gt;"",IF($G$4="Recurso",IF(LEFT($G$5,1)="M",VLOOKUP($G$5,'Definición técnica de imagenes'!$A$3:$G$17,5,FALSE),IF($G$5="F1",'Definición técnica de imagenes'!$E$15,'Definición técnica de imagenes'!$F$13)),'Definición técnica de imagenes'!$E$16),"")</f>
        <v>526 x 370 px</v>
      </c>
      <c r="H31" s="13" t="str">
        <f t="shared" si="2"/>
        <v>CS_10_09_CO_F22_zoom</v>
      </c>
      <c r="I31" s="13" t="str">
        <f>IF(OR(B31&lt;&gt;"",J31&lt;&gt;""),IF($G$4="Recurso",IF(LEFT($G$5,1)="M",IF(VLOOKUP($G$5,'Definición técnica de imagenes'!$A$3:$G$17,6,FALSE)=0,"",VLOOKUP($G$5,'Definición técnica de imagenes'!$A$3:$G$17,6,FALSE)),IF($G$5="F1","","")),'Definición técnica de imagenes'!$F$16),"")</f>
        <v>800 x 600 px</v>
      </c>
      <c r="J31" s="77" t="s">
        <v>205</v>
      </c>
      <c r="K31" s="18"/>
    </row>
    <row r="32" spans="1:11" s="11" customFormat="1">
      <c r="A32" s="72"/>
      <c r="B32" s="12"/>
      <c r="C32" s="26" t="str">
        <f t="shared" si="0"/>
        <v/>
      </c>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c r="A33" s="12" t="str">
        <f t="shared" ref="A33:A83" si="3">IF(OR(B33&lt;&gt;"",J33&lt;&gt;""),CONCATENATE(LEFT(A32,3),IF(MID(A32,4,2)+1&lt;10,CONCATENATE("0",MID(A32,4,2)+1),MID(A32,4,2)+1)),"")</f>
        <v/>
      </c>
      <c r="B33" s="12"/>
      <c r="C33" s="26" t="str">
        <f t="shared" si="0"/>
        <v/>
      </c>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c r="A34" s="12" t="str">
        <f t="shared" si="3"/>
        <v/>
      </c>
      <c r="B34" s="12"/>
      <c r="C34" s="26" t="str">
        <f t="shared" si="0"/>
        <v/>
      </c>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c r="A35" s="12" t="str">
        <f t="shared" si="3"/>
        <v/>
      </c>
      <c r="B35" s="12"/>
      <c r="C35" s="26" t="str">
        <f t="shared" si="0"/>
        <v/>
      </c>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c r="A36" s="12" t="str">
        <f t="shared" si="3"/>
        <v/>
      </c>
      <c r="B36" s="12"/>
      <c r="C36" s="26" t="str">
        <f t="shared" si="0"/>
        <v/>
      </c>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c r="A37" s="12" t="str">
        <f t="shared" si="3"/>
        <v/>
      </c>
      <c r="B37" s="12"/>
      <c r="C37" s="26" t="str">
        <f t="shared" si="0"/>
        <v/>
      </c>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c r="A38" s="12" t="str">
        <f t="shared" si="3"/>
        <v/>
      </c>
      <c r="B38" s="12"/>
      <c r="C38" s="26" t="str">
        <f t="shared" si="0"/>
        <v/>
      </c>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c r="A39" s="12" t="str">
        <f t="shared" si="3"/>
        <v/>
      </c>
      <c r="B39" s="12"/>
      <c r="C39" s="26" t="str">
        <f t="shared" si="0"/>
        <v/>
      </c>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c r="A40" s="12" t="str">
        <f t="shared" si="3"/>
        <v/>
      </c>
      <c r="B40" s="12"/>
      <c r="C40" s="26" t="str">
        <f t="shared" si="0"/>
        <v/>
      </c>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c r="A41" s="12" t="str">
        <f t="shared" si="3"/>
        <v/>
      </c>
      <c r="B41" s="12"/>
      <c r="C41" s="26" t="str">
        <f t="shared" si="0"/>
        <v/>
      </c>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c r="A42" s="12" t="str">
        <f t="shared" si="3"/>
        <v/>
      </c>
      <c r="B42" s="12"/>
      <c r="C42" s="26" t="str">
        <f t="shared" si="0"/>
        <v/>
      </c>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c r="A43" s="12" t="str">
        <f t="shared" si="3"/>
        <v/>
      </c>
      <c r="B43" s="12"/>
      <c r="C43" s="26" t="str">
        <f t="shared" si="0"/>
        <v/>
      </c>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c r="A44" s="12" t="str">
        <f t="shared" si="3"/>
        <v/>
      </c>
      <c r="B44" s="12"/>
      <c r="C44" s="26" t="str">
        <f t="shared" si="0"/>
        <v/>
      </c>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c r="A45" s="12" t="str">
        <f t="shared" si="3"/>
        <v/>
      </c>
      <c r="B45" s="12"/>
      <c r="C45" s="26" t="str">
        <f t="shared" si="0"/>
        <v/>
      </c>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c r="A46" s="12" t="str">
        <f t="shared" si="3"/>
        <v/>
      </c>
      <c r="B46" s="12"/>
      <c r="C46" s="26" t="str">
        <f t="shared" si="0"/>
        <v/>
      </c>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c r="A47" s="12" t="str">
        <f t="shared" si="3"/>
        <v/>
      </c>
      <c r="B47" s="12"/>
      <c r="C47" s="26" t="str">
        <f t="shared" si="0"/>
        <v/>
      </c>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c r="A48" s="12" t="str">
        <f t="shared" si="3"/>
        <v/>
      </c>
      <c r="B48" s="12"/>
      <c r="C48" s="26" t="str">
        <f t="shared" si="0"/>
        <v/>
      </c>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c r="A49" s="12" t="str">
        <f t="shared" si="3"/>
        <v/>
      </c>
      <c r="B49" s="12"/>
      <c r="C49" s="26" t="str">
        <f t="shared" si="0"/>
        <v/>
      </c>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c r="A50" s="12" t="str">
        <f t="shared" si="3"/>
        <v/>
      </c>
      <c r="B50" s="12"/>
      <c r="C50" s="26" t="str">
        <f t="shared" si="0"/>
        <v/>
      </c>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c r="A51" s="12" t="str">
        <f t="shared" si="3"/>
        <v/>
      </c>
      <c r="B51" s="12"/>
      <c r="C51" s="26" t="str">
        <f t="shared" si="0"/>
        <v/>
      </c>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c r="A52" s="12" t="str">
        <f t="shared" si="3"/>
        <v/>
      </c>
      <c r="B52" s="12"/>
      <c r="C52" s="26" t="str">
        <f t="shared" si="0"/>
        <v/>
      </c>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c r="A53" s="12" t="str">
        <f t="shared" si="3"/>
        <v/>
      </c>
      <c r="B53" s="12"/>
      <c r="C53" s="26" t="str">
        <f t="shared" si="0"/>
        <v/>
      </c>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c r="A54" s="12" t="str">
        <f t="shared" si="3"/>
        <v/>
      </c>
      <c r="B54" s="12"/>
      <c r="C54" s="26" t="str">
        <f t="shared" si="0"/>
        <v/>
      </c>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c r="A55" s="12" t="str">
        <f t="shared" si="3"/>
        <v/>
      </c>
      <c r="B55" s="12"/>
      <c r="C55" s="26" t="str">
        <f t="shared" si="0"/>
        <v/>
      </c>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c r="A56" s="12" t="str">
        <f t="shared" si="3"/>
        <v/>
      </c>
      <c r="B56" s="12"/>
      <c r="C56" s="26" t="str">
        <f t="shared" si="0"/>
        <v/>
      </c>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c r="A57" s="12" t="str">
        <f t="shared" si="3"/>
        <v/>
      </c>
      <c r="B57" s="12"/>
      <c r="C57" s="26" t="str">
        <f t="shared" si="0"/>
        <v/>
      </c>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c r="A58" s="12" t="str">
        <f t="shared" si="3"/>
        <v/>
      </c>
      <c r="B58" s="12"/>
      <c r="C58" s="26" t="str">
        <f t="shared" si="0"/>
        <v/>
      </c>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c r="A59" s="12" t="str">
        <f t="shared" si="3"/>
        <v/>
      </c>
      <c r="B59" s="12"/>
      <c r="C59" s="26" t="str">
        <f t="shared" si="0"/>
        <v/>
      </c>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c r="A60" s="12" t="str">
        <f t="shared" si="3"/>
        <v/>
      </c>
      <c r="B60" s="12"/>
      <c r="C60" s="26" t="str">
        <f t="shared" si="0"/>
        <v/>
      </c>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c r="A61" s="12" t="str">
        <f t="shared" si="3"/>
        <v/>
      </c>
      <c r="B61" s="12"/>
      <c r="C61" s="26" t="str">
        <f t="shared" si="0"/>
        <v/>
      </c>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c r="A62" s="12" t="str">
        <f t="shared" si="3"/>
        <v/>
      </c>
      <c r="B62" s="12"/>
      <c r="C62" s="26" t="str">
        <f t="shared" si="0"/>
        <v/>
      </c>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c r="A63" s="12" t="str">
        <f t="shared" si="3"/>
        <v/>
      </c>
      <c r="B63" s="12"/>
      <c r="C63" s="26" t="str">
        <f t="shared" si="0"/>
        <v/>
      </c>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c r="A64" s="12" t="str">
        <f t="shared" si="3"/>
        <v/>
      </c>
      <c r="B64" s="12"/>
      <c r="C64" s="26" t="str">
        <f t="shared" si="0"/>
        <v/>
      </c>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c r="A65" s="12" t="str">
        <f t="shared" si="3"/>
        <v/>
      </c>
      <c r="B65" s="12"/>
      <c r="C65" s="26" t="str">
        <f t="shared" si="0"/>
        <v/>
      </c>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c r="A66" s="12" t="str">
        <f t="shared" si="3"/>
        <v/>
      </c>
      <c r="B66" s="12"/>
      <c r="C66" s="26" t="str">
        <f t="shared" si="0"/>
        <v/>
      </c>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c r="A67" s="12" t="str">
        <f t="shared" si="3"/>
        <v/>
      </c>
      <c r="B67" s="12"/>
      <c r="C67" s="26" t="str">
        <f t="shared" si="0"/>
        <v/>
      </c>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c r="A68" s="12" t="str">
        <f t="shared" si="3"/>
        <v/>
      </c>
      <c r="B68" s="12"/>
      <c r="C68" s="26" t="str">
        <f t="shared" si="0"/>
        <v/>
      </c>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c r="A69" s="12" t="str">
        <f t="shared" si="3"/>
        <v/>
      </c>
      <c r="B69" s="12"/>
      <c r="C69" s="26" t="str">
        <f t="shared" si="0"/>
        <v/>
      </c>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c r="A70" s="12" t="str">
        <f t="shared" si="3"/>
        <v/>
      </c>
      <c r="B70" s="12"/>
      <c r="C70" s="26" t="str">
        <f t="shared" si="0"/>
        <v/>
      </c>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c r="A71" s="12" t="str">
        <f t="shared" si="3"/>
        <v/>
      </c>
      <c r="B71" s="12"/>
      <c r="C71" s="26" t="str">
        <f t="shared" si="0"/>
        <v/>
      </c>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c r="A72" s="12" t="str">
        <f t="shared" si="3"/>
        <v/>
      </c>
      <c r="B72" s="12"/>
      <c r="C72" s="26" t="str">
        <f t="shared" si="0"/>
        <v/>
      </c>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c r="A73" s="12" t="str">
        <f t="shared" si="3"/>
        <v/>
      </c>
      <c r="B73" s="12"/>
      <c r="C73" s="26" t="str">
        <f t="shared" si="0"/>
        <v/>
      </c>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c r="A74" s="12" t="str">
        <f t="shared" si="3"/>
        <v/>
      </c>
      <c r="B74" s="12"/>
      <c r="C74" s="26" t="str">
        <f t="shared" si="0"/>
        <v/>
      </c>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c r="A75" s="12" t="str">
        <f t="shared" si="3"/>
        <v/>
      </c>
      <c r="B75" s="12"/>
      <c r="C75" s="26" t="str">
        <f t="shared" ref="C75:C108" si="4">IF(OR(B75&lt;&gt;"",J75&lt;&gt;""),IF($G$4="Recurso",CONCATENATE($G$4," ",$G$5),$G$4),"")</f>
        <v/>
      </c>
      <c r="D75" s="13"/>
      <c r="E75" s="13"/>
      <c r="F75" s="13" t="str">
        <f t="shared" ref="F75:F108" si="5">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6">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c r="A76" s="12" t="str">
        <f t="shared" si="3"/>
        <v/>
      </c>
      <c r="B76" s="12"/>
      <c r="C76" s="26" t="str">
        <f t="shared" si="4"/>
        <v/>
      </c>
      <c r="D76" s="13"/>
      <c r="E76" s="13"/>
      <c r="F76" s="13" t="str">
        <f t="shared" si="5"/>
        <v/>
      </c>
      <c r="G76" s="13" t="str">
        <f>IF(F76&lt;&gt;"",IF($G$4="Recurso",IF(LEFT($G$5,1)="M",VLOOKUP($G$5,'Definición técnica de imagenes'!$A$3:$G$17,5,FALSE),IF($G$5="F1",'Definición técnica de imagenes'!$E$15,'Definición técnica de imagenes'!$F$13)),'Definición técnica de imagenes'!$E$16),"")</f>
        <v/>
      </c>
      <c r="H76" s="13" t="str">
        <f t="shared" si="6"/>
        <v/>
      </c>
      <c r="I76" s="13" t="str">
        <f>IF(OR(B76&lt;&gt;"",J76&lt;&gt;""),IF($G$4="Recurso",IF(LEFT($G$5,1)="M",IF(VLOOKUP($G$5,'Definición técnica de imagenes'!$A$3:$G$17,6,FALSE)=0,"",VLOOKUP($G$5,'Definición técnica de imagenes'!$A$3:$G$17,6,FALSE)),IF($G$5="F1","","")),'Definición técnica de imagenes'!$F$16),"")</f>
        <v/>
      </c>
      <c r="J76" s="13"/>
      <c r="K76" s="14"/>
    </row>
    <row r="77" spans="1:11" s="11" customFormat="1">
      <c r="A77" s="12" t="str">
        <f t="shared" si="3"/>
        <v/>
      </c>
      <c r="B77" s="12"/>
      <c r="C77" s="26" t="str">
        <f t="shared" si="4"/>
        <v/>
      </c>
      <c r="D77" s="13"/>
      <c r="E77" s="13"/>
      <c r="F77" s="13" t="str">
        <f t="shared" si="5"/>
        <v/>
      </c>
      <c r="G77" s="13" t="str">
        <f>IF(F77&lt;&gt;"",IF($G$4="Recurso",IF(LEFT($G$5,1)="M",VLOOKUP($G$5,'Definición técnica de imagenes'!$A$3:$G$17,5,FALSE),IF($G$5="F1",'Definición técnica de imagenes'!$E$15,'Definición técnica de imagenes'!$F$13)),'Definición técnica de imagenes'!$E$16),"")</f>
        <v/>
      </c>
      <c r="H77" s="13" t="str">
        <f t="shared" si="6"/>
        <v/>
      </c>
      <c r="I77" s="13" t="str">
        <f>IF(OR(B77&lt;&gt;"",J77&lt;&gt;""),IF($G$4="Recurso",IF(LEFT($G$5,1)="M",IF(VLOOKUP($G$5,'Definición técnica de imagenes'!$A$3:$G$17,6,FALSE)=0,"",VLOOKUP($G$5,'Definición técnica de imagenes'!$A$3:$G$17,6,FALSE)),IF($G$5="F1","","")),'Definición técnica de imagenes'!$F$16),"")</f>
        <v/>
      </c>
      <c r="J77" s="13"/>
      <c r="K77" s="14"/>
    </row>
    <row r="78" spans="1:11" s="11" customFormat="1">
      <c r="A78" s="12" t="str">
        <f t="shared" si="3"/>
        <v/>
      </c>
      <c r="B78" s="12"/>
      <c r="C78" s="26" t="str">
        <f t="shared" si="4"/>
        <v/>
      </c>
      <c r="D78" s="13"/>
      <c r="E78" s="13"/>
      <c r="F78" s="13" t="str">
        <f t="shared" si="5"/>
        <v/>
      </c>
      <c r="G78" s="13" t="str">
        <f>IF(F78&lt;&gt;"",IF($G$4="Recurso",IF(LEFT($G$5,1)="M",VLOOKUP($G$5,'Definición técnica de imagenes'!$A$3:$G$17,5,FALSE),IF($G$5="F1",'Definición técnica de imagenes'!$E$15,'Definición técnica de imagenes'!$F$13)),'Definición técnica de imagenes'!$E$16),"")</f>
        <v/>
      </c>
      <c r="H78" s="13" t="str">
        <f t="shared" si="6"/>
        <v/>
      </c>
      <c r="I78" s="13" t="str">
        <f>IF(OR(B78&lt;&gt;"",J78&lt;&gt;""),IF($G$4="Recurso",IF(LEFT($G$5,1)="M",IF(VLOOKUP($G$5,'Definición técnica de imagenes'!$A$3:$G$17,6,FALSE)=0,"",VLOOKUP($G$5,'Definición técnica de imagenes'!$A$3:$G$17,6,FALSE)),IF($G$5="F1","","")),'Definición técnica de imagenes'!$F$16),"")</f>
        <v/>
      </c>
      <c r="J78" s="13"/>
      <c r="K78" s="14"/>
    </row>
    <row r="79" spans="1:11" s="11" customFormat="1">
      <c r="A79" s="12" t="str">
        <f t="shared" si="3"/>
        <v/>
      </c>
      <c r="B79" s="12"/>
      <c r="C79" s="26" t="str">
        <f t="shared" si="4"/>
        <v/>
      </c>
      <c r="D79" s="13"/>
      <c r="E79" s="13"/>
      <c r="F79" s="13" t="str">
        <f t="shared" si="5"/>
        <v/>
      </c>
      <c r="G79" s="13" t="str">
        <f>IF(F79&lt;&gt;"",IF($G$4="Recurso",IF(LEFT($G$5,1)="M",VLOOKUP($G$5,'Definición técnica de imagenes'!$A$3:$G$17,5,FALSE),IF($G$5="F1",'Definición técnica de imagenes'!$E$15,'Definición técnica de imagenes'!$F$13)),'Definición técnica de imagenes'!$E$16),"")</f>
        <v/>
      </c>
      <c r="H79" s="13" t="str">
        <f t="shared" si="6"/>
        <v/>
      </c>
      <c r="I79" s="13" t="str">
        <f>IF(OR(B79&lt;&gt;"",J79&lt;&gt;""),IF($G$4="Recurso",IF(LEFT($G$5,1)="M",IF(VLOOKUP($G$5,'Definición técnica de imagenes'!$A$3:$G$17,6,FALSE)=0,"",VLOOKUP($G$5,'Definición técnica de imagenes'!$A$3:$G$17,6,FALSE)),IF($G$5="F1","","")),'Definición técnica de imagenes'!$F$16),"")</f>
        <v/>
      </c>
      <c r="J79" s="13"/>
      <c r="K79" s="14"/>
    </row>
    <row r="80" spans="1:11" s="11" customFormat="1">
      <c r="A80" s="12" t="str">
        <f t="shared" si="3"/>
        <v/>
      </c>
      <c r="B80" s="12"/>
      <c r="C80" s="26" t="str">
        <f t="shared" si="4"/>
        <v/>
      </c>
      <c r="D80" s="13"/>
      <c r="E80" s="13"/>
      <c r="F80" s="13" t="str">
        <f t="shared" si="5"/>
        <v/>
      </c>
      <c r="G80" s="13" t="str">
        <f>IF(F80&lt;&gt;"",IF($G$4="Recurso",IF(LEFT($G$5,1)="M",VLOOKUP($G$5,'Definición técnica de imagenes'!$A$3:$G$17,5,FALSE),IF($G$5="F1",'Definición técnica de imagenes'!$E$15,'Definición técnica de imagenes'!$F$13)),'Definición técnica de imagenes'!$E$16),"")</f>
        <v/>
      </c>
      <c r="H80" s="13" t="str">
        <f t="shared" si="6"/>
        <v/>
      </c>
      <c r="I80" s="13" t="str">
        <f>IF(OR(B80&lt;&gt;"",J80&lt;&gt;""),IF($G$4="Recurso",IF(LEFT($G$5,1)="M",IF(VLOOKUP($G$5,'Definición técnica de imagenes'!$A$3:$G$17,6,FALSE)=0,"",VLOOKUP($G$5,'Definición técnica de imagenes'!$A$3:$G$17,6,FALSE)),IF($G$5="F1","","")),'Definición técnica de imagenes'!$F$16),"")</f>
        <v/>
      </c>
      <c r="J80" s="13"/>
      <c r="K80" s="14"/>
    </row>
    <row r="81" spans="1:11" s="11" customFormat="1">
      <c r="A81" s="12" t="str">
        <f t="shared" si="3"/>
        <v/>
      </c>
      <c r="B81" s="12"/>
      <c r="C81" s="26" t="str">
        <f t="shared" si="4"/>
        <v/>
      </c>
      <c r="D81" s="13"/>
      <c r="E81" s="13"/>
      <c r="F81" s="13" t="str">
        <f t="shared" si="5"/>
        <v/>
      </c>
      <c r="G81" s="13" t="str">
        <f>IF(F81&lt;&gt;"",IF($G$4="Recurso",IF(LEFT($G$5,1)="M",VLOOKUP($G$5,'Definición técnica de imagenes'!$A$3:$G$17,5,FALSE),IF($G$5="F1",'Definición técnica de imagenes'!$E$15,'Definición técnica de imagenes'!$F$13)),'Definición técnica de imagenes'!$E$16),"")</f>
        <v/>
      </c>
      <c r="H81" s="13" t="str">
        <f t="shared" si="6"/>
        <v/>
      </c>
      <c r="I81" s="13" t="str">
        <f>IF(OR(B81&lt;&gt;"",J81&lt;&gt;""),IF($G$4="Recurso",IF(LEFT($G$5,1)="M",IF(VLOOKUP($G$5,'Definición técnica de imagenes'!$A$3:$G$17,6,FALSE)=0,"",VLOOKUP($G$5,'Definición técnica de imagenes'!$A$3:$G$17,6,FALSE)),IF($G$5="F1","","")),'Definición técnica de imagenes'!$F$16),"")</f>
        <v/>
      </c>
      <c r="J81" s="13"/>
      <c r="K81" s="14"/>
    </row>
    <row r="82" spans="1:11" s="11" customFormat="1">
      <c r="A82" s="12" t="str">
        <f t="shared" si="3"/>
        <v/>
      </c>
      <c r="B82" s="12"/>
      <c r="C82" s="26" t="str">
        <f t="shared" si="4"/>
        <v/>
      </c>
      <c r="D82" s="13"/>
      <c r="E82" s="13"/>
      <c r="F82" s="13" t="str">
        <f t="shared" si="5"/>
        <v/>
      </c>
      <c r="G82" s="13" t="str">
        <f>IF(F82&lt;&gt;"",IF($G$4="Recurso",IF(LEFT($G$5,1)="M",VLOOKUP($G$5,'Definición técnica de imagenes'!$A$3:$G$17,5,FALSE),IF($G$5="F1",'Definición técnica de imagenes'!$E$15,'Definición técnica de imagenes'!$F$13)),'Definición técnica de imagenes'!$E$16),"")</f>
        <v/>
      </c>
      <c r="H82" s="13" t="str">
        <f t="shared" si="6"/>
        <v/>
      </c>
      <c r="I82" s="13" t="str">
        <f>IF(OR(B82&lt;&gt;"",J82&lt;&gt;""),IF($G$4="Recurso",IF(LEFT($G$5,1)="M",IF(VLOOKUP($G$5,'Definición técnica de imagenes'!$A$3:$G$17,6,FALSE)=0,"",VLOOKUP($G$5,'Definición técnica de imagenes'!$A$3:$G$17,6,FALSE)),IF($G$5="F1","","")),'Definición técnica de imagenes'!$F$16),"")</f>
        <v/>
      </c>
      <c r="J82" s="13"/>
      <c r="K82" s="14"/>
    </row>
    <row r="83" spans="1:11" s="11" customFormat="1">
      <c r="A83" s="12" t="str">
        <f t="shared" si="3"/>
        <v/>
      </c>
      <c r="B83" s="12"/>
      <c r="C83" s="26" t="str">
        <f t="shared" si="4"/>
        <v/>
      </c>
      <c r="D83" s="13"/>
      <c r="E83" s="13"/>
      <c r="F83" s="13" t="str">
        <f t="shared" si="5"/>
        <v/>
      </c>
      <c r="G83" s="13" t="str">
        <f>IF(F83&lt;&gt;"",IF($G$4="Recurso",IF(LEFT($G$5,1)="M",VLOOKUP($G$5,'Definición técnica de imagenes'!$A$3:$G$17,5,FALSE),IF($G$5="F1",'Definición técnica de imagenes'!$E$15,'Definición técnica de imagenes'!$F$13)),'Definición técnica de imagenes'!$E$16),"")</f>
        <v/>
      </c>
      <c r="H83" s="13" t="str">
        <f t="shared" si="6"/>
        <v/>
      </c>
      <c r="I83" s="13" t="str">
        <f>IF(OR(B83&lt;&gt;"",J83&lt;&gt;""),IF($G$4="Recurso",IF(LEFT($G$5,1)="M",IF(VLOOKUP($G$5,'Definición técnica de imagenes'!$A$3:$G$17,6,FALSE)=0,"",VLOOKUP($G$5,'Definición técnica de imagenes'!$A$3:$G$17,6,FALSE)),IF($G$5="F1","","")),'Definición técnica de imagenes'!$F$16),"")</f>
        <v/>
      </c>
      <c r="J83" s="13"/>
      <c r="K83" s="14"/>
    </row>
    <row r="84" spans="1:11" s="11" customFormat="1">
      <c r="A84" s="12" t="str">
        <f t="shared" ref="A84:A108" si="7">IF(OR(B84&lt;&gt;"",J84&lt;&gt;""),CONCATENATE(LEFT(A83,3),IF(MID(A83,4,2)+1&lt;10,CONCATENATE("0",MID(A83,4,2)+1),MID(A83,4,2)+1)),"")</f>
        <v/>
      </c>
      <c r="B84" s="12"/>
      <c r="C84" s="26" t="str">
        <f t="shared" si="4"/>
        <v/>
      </c>
      <c r="D84" s="13"/>
      <c r="E84" s="13"/>
      <c r="F84" s="13" t="str">
        <f t="shared" si="5"/>
        <v/>
      </c>
      <c r="G84" s="13" t="str">
        <f>IF(F84&lt;&gt;"",IF($G$4="Recurso",IF(LEFT($G$5,1)="M",VLOOKUP($G$5,'Definición técnica de imagenes'!$A$3:$G$17,5,FALSE),IF($G$5="F1",'Definición técnica de imagenes'!$E$15,'Definición técnica de imagenes'!$F$13)),'Definición técnica de imagenes'!$E$16),"")</f>
        <v/>
      </c>
      <c r="H84" s="13" t="str">
        <f t="shared" si="6"/>
        <v/>
      </c>
      <c r="I84" s="13" t="str">
        <f>IF(OR(B84&lt;&gt;"",J84&lt;&gt;""),IF($G$4="Recurso",IF(LEFT($G$5,1)="M",IF(VLOOKUP($G$5,'Definición técnica de imagenes'!$A$3:$G$17,6,FALSE)=0,"",VLOOKUP($G$5,'Definición técnica de imagenes'!$A$3:$G$17,6,FALSE)),IF($G$5="F1","","")),'Definición técnica de imagenes'!$F$16),"")</f>
        <v/>
      </c>
      <c r="J84" s="13"/>
      <c r="K84" s="14"/>
    </row>
    <row r="85" spans="1:11" s="11" customFormat="1">
      <c r="A85" s="12" t="str">
        <f t="shared" si="7"/>
        <v/>
      </c>
      <c r="B85" s="12"/>
      <c r="C85" s="26" t="str">
        <f t="shared" si="4"/>
        <v/>
      </c>
      <c r="D85" s="13"/>
      <c r="E85" s="13"/>
      <c r="F85" s="13" t="str">
        <f t="shared" si="5"/>
        <v/>
      </c>
      <c r="G85" s="13" t="str">
        <f>IF(F85&lt;&gt;"",IF($G$4="Recurso",IF(LEFT($G$5,1)="M",VLOOKUP($G$5,'Definición técnica de imagenes'!$A$3:$G$17,5,FALSE),IF($G$5="F1",'Definición técnica de imagenes'!$E$15,'Definición técnica de imagenes'!$F$13)),'Definición técnica de imagenes'!$E$16),"")</f>
        <v/>
      </c>
      <c r="H85" s="13" t="str">
        <f t="shared" si="6"/>
        <v/>
      </c>
      <c r="I85" s="13" t="str">
        <f>IF(OR(B85&lt;&gt;"",J85&lt;&gt;""),IF($G$4="Recurso",IF(LEFT($G$5,1)="M",IF(VLOOKUP($G$5,'Definición técnica de imagenes'!$A$3:$G$17,6,FALSE)=0,"",VLOOKUP($G$5,'Definición técnica de imagenes'!$A$3:$G$17,6,FALSE)),IF($G$5="F1","","")),'Definición técnica de imagenes'!$F$16),"")</f>
        <v/>
      </c>
      <c r="J85" s="13"/>
      <c r="K85" s="14"/>
    </row>
    <row r="86" spans="1:11" s="11" customFormat="1">
      <c r="A86" s="12" t="str">
        <f t="shared" si="7"/>
        <v/>
      </c>
      <c r="B86" s="12"/>
      <c r="C86" s="26" t="str">
        <f t="shared" si="4"/>
        <v/>
      </c>
      <c r="D86" s="13"/>
      <c r="E86" s="13"/>
      <c r="F86" s="13" t="str">
        <f t="shared" si="5"/>
        <v/>
      </c>
      <c r="G86" s="13" t="str">
        <f>IF(F86&lt;&gt;"",IF($G$4="Recurso",IF(LEFT($G$5,1)="M",VLOOKUP($G$5,'Definición técnica de imagenes'!$A$3:$G$17,5,FALSE),IF($G$5="F1",'Definición técnica de imagenes'!$E$15,'Definición técnica de imagenes'!$F$13)),'Definición técnica de imagenes'!$E$16),"")</f>
        <v/>
      </c>
      <c r="H86" s="13" t="str">
        <f t="shared" si="6"/>
        <v/>
      </c>
      <c r="I86" s="13" t="str">
        <f>IF(OR(B86&lt;&gt;"",J86&lt;&gt;""),IF($G$4="Recurso",IF(LEFT($G$5,1)="M",IF(VLOOKUP($G$5,'Definición técnica de imagenes'!$A$3:$G$17,6,FALSE)=0,"",VLOOKUP($G$5,'Definición técnica de imagenes'!$A$3:$G$17,6,FALSE)),IF($G$5="F1","","")),'Definición técnica de imagenes'!$F$16),"")</f>
        <v/>
      </c>
      <c r="J86" s="13"/>
      <c r="K86" s="14"/>
    </row>
    <row r="87" spans="1:11" s="11" customFormat="1">
      <c r="A87" s="12" t="str">
        <f t="shared" si="7"/>
        <v/>
      </c>
      <c r="B87" s="12"/>
      <c r="C87" s="26" t="str">
        <f t="shared" si="4"/>
        <v/>
      </c>
      <c r="D87" s="13"/>
      <c r="E87" s="13"/>
      <c r="F87" s="13" t="str">
        <f t="shared" si="5"/>
        <v/>
      </c>
      <c r="G87" s="13" t="str">
        <f>IF(F87&lt;&gt;"",IF($G$4="Recurso",IF(LEFT($G$5,1)="M",VLOOKUP($G$5,'Definición técnica de imagenes'!$A$3:$G$17,5,FALSE),IF($G$5="F1",'Definición técnica de imagenes'!$E$15,'Definición técnica de imagenes'!$F$13)),'Definición técnica de imagenes'!$E$16),"")</f>
        <v/>
      </c>
      <c r="H87" s="13" t="str">
        <f t="shared" si="6"/>
        <v/>
      </c>
      <c r="I87" s="13" t="str">
        <f>IF(OR(B87&lt;&gt;"",J87&lt;&gt;""),IF($G$4="Recurso",IF(LEFT($G$5,1)="M",IF(VLOOKUP($G$5,'Definición técnica de imagenes'!$A$3:$G$17,6,FALSE)=0,"",VLOOKUP($G$5,'Definición técnica de imagenes'!$A$3:$G$17,6,FALSE)),IF($G$5="F1","","")),'Definición técnica de imagenes'!$F$16),"")</f>
        <v/>
      </c>
      <c r="J87" s="13"/>
      <c r="K87" s="14"/>
    </row>
    <row r="88" spans="1:11" s="11" customFormat="1">
      <c r="A88" s="12" t="str">
        <f t="shared" si="7"/>
        <v/>
      </c>
      <c r="B88" s="12"/>
      <c r="C88" s="26" t="str">
        <f t="shared" si="4"/>
        <v/>
      </c>
      <c r="D88" s="13"/>
      <c r="E88" s="13"/>
      <c r="F88" s="13" t="str">
        <f t="shared" si="5"/>
        <v/>
      </c>
      <c r="G88" s="13" t="str">
        <f>IF(F88&lt;&gt;"",IF($G$4="Recurso",IF(LEFT($G$5,1)="M",VLOOKUP($G$5,'Definición técnica de imagenes'!$A$3:$G$17,5,FALSE),IF($G$5="F1",'Definición técnica de imagenes'!$E$15,'Definición técnica de imagenes'!$F$13)),'Definición técnica de imagenes'!$E$16),"")</f>
        <v/>
      </c>
      <c r="H88" s="13" t="str">
        <f t="shared" si="6"/>
        <v/>
      </c>
      <c r="I88" s="13" t="str">
        <f>IF(OR(B88&lt;&gt;"",J88&lt;&gt;""),IF($G$4="Recurso",IF(LEFT($G$5,1)="M",IF(VLOOKUP($G$5,'Definición técnica de imagenes'!$A$3:$G$17,6,FALSE)=0,"",VLOOKUP($G$5,'Definición técnica de imagenes'!$A$3:$G$17,6,FALSE)),IF($G$5="F1","","")),'Definición técnica de imagenes'!$F$16),"")</f>
        <v/>
      </c>
      <c r="J88" s="13"/>
      <c r="K88" s="14"/>
    </row>
    <row r="89" spans="1:11" s="11" customFormat="1">
      <c r="A89" s="12" t="str">
        <f t="shared" si="7"/>
        <v/>
      </c>
      <c r="B89" s="12"/>
      <c r="C89" s="26" t="str">
        <f t="shared" si="4"/>
        <v/>
      </c>
      <c r="D89" s="13"/>
      <c r="E89" s="13"/>
      <c r="F89" s="13" t="str">
        <f t="shared" si="5"/>
        <v/>
      </c>
      <c r="G89" s="13" t="str">
        <f>IF(F89&lt;&gt;"",IF($G$4="Recurso",IF(LEFT($G$5,1)="M",VLOOKUP($G$5,'Definición técnica de imagenes'!$A$3:$G$17,5,FALSE),IF($G$5="F1",'Definición técnica de imagenes'!$E$15,'Definición técnica de imagenes'!$F$13)),'Definición técnica de imagenes'!$E$16),"")</f>
        <v/>
      </c>
      <c r="H89" s="13" t="str">
        <f t="shared" si="6"/>
        <v/>
      </c>
      <c r="I89" s="13" t="str">
        <f>IF(OR(B89&lt;&gt;"",J89&lt;&gt;""),IF($G$4="Recurso",IF(LEFT($G$5,1)="M",IF(VLOOKUP($G$5,'Definición técnica de imagenes'!$A$3:$G$17,6,FALSE)=0,"",VLOOKUP($G$5,'Definición técnica de imagenes'!$A$3:$G$17,6,FALSE)),IF($G$5="F1","","")),'Definición técnica de imagenes'!$F$16),"")</f>
        <v/>
      </c>
      <c r="J89" s="13"/>
      <c r="K89" s="14"/>
    </row>
    <row r="90" spans="1:11" s="11" customFormat="1">
      <c r="A90" s="12" t="str">
        <f t="shared" si="7"/>
        <v/>
      </c>
      <c r="B90" s="12"/>
      <c r="C90" s="26" t="str">
        <f t="shared" si="4"/>
        <v/>
      </c>
      <c r="D90" s="13"/>
      <c r="E90" s="13"/>
      <c r="F90" s="13" t="str">
        <f t="shared" si="5"/>
        <v/>
      </c>
      <c r="G90" s="13" t="str">
        <f>IF(F90&lt;&gt;"",IF($G$4="Recurso",IF(LEFT($G$5,1)="M",VLOOKUP($G$5,'Definición técnica de imagenes'!$A$3:$G$17,5,FALSE),IF($G$5="F1",'Definición técnica de imagenes'!$E$15,'Definición técnica de imagenes'!$F$13)),'Definición técnica de imagenes'!$E$16),"")</f>
        <v/>
      </c>
      <c r="H90" s="13" t="str">
        <f t="shared" si="6"/>
        <v/>
      </c>
      <c r="I90" s="13" t="str">
        <f>IF(OR(B90&lt;&gt;"",J90&lt;&gt;""),IF($G$4="Recurso",IF(LEFT($G$5,1)="M",IF(VLOOKUP($G$5,'Definición técnica de imagenes'!$A$3:$G$17,6,FALSE)=0,"",VLOOKUP($G$5,'Definición técnica de imagenes'!$A$3:$G$17,6,FALSE)),IF($G$5="F1","","")),'Definición técnica de imagenes'!$F$16),"")</f>
        <v/>
      </c>
      <c r="J90" s="13"/>
      <c r="K90" s="14"/>
    </row>
    <row r="91" spans="1:11" s="11" customFormat="1">
      <c r="A91" s="12" t="str">
        <f t="shared" si="7"/>
        <v/>
      </c>
      <c r="B91" s="12"/>
      <c r="C91" s="26" t="str">
        <f t="shared" si="4"/>
        <v/>
      </c>
      <c r="D91" s="13"/>
      <c r="E91" s="13"/>
      <c r="F91" s="13" t="str">
        <f t="shared" si="5"/>
        <v/>
      </c>
      <c r="G91" s="13" t="str">
        <f>IF(F91&lt;&gt;"",IF($G$4="Recurso",IF(LEFT($G$5,1)="M",VLOOKUP($G$5,'Definición técnica de imagenes'!$A$3:$G$17,5,FALSE),IF($G$5="F1",'Definición técnica de imagenes'!$E$15,'Definición técnica de imagenes'!$F$13)),'Definición técnica de imagenes'!$E$16),"")</f>
        <v/>
      </c>
      <c r="H91" s="13" t="str">
        <f t="shared" si="6"/>
        <v/>
      </c>
      <c r="I91" s="13" t="str">
        <f>IF(OR(B91&lt;&gt;"",J91&lt;&gt;""),IF($G$4="Recurso",IF(LEFT($G$5,1)="M",IF(VLOOKUP($G$5,'Definición técnica de imagenes'!$A$3:$G$17,6,FALSE)=0,"",VLOOKUP($G$5,'Definición técnica de imagenes'!$A$3:$G$17,6,FALSE)),IF($G$5="F1","","")),'Definición técnica de imagenes'!$F$16),"")</f>
        <v/>
      </c>
      <c r="J91" s="13"/>
      <c r="K91" s="14"/>
    </row>
    <row r="92" spans="1:11" s="11" customFormat="1">
      <c r="A92" s="12" t="str">
        <f t="shared" si="7"/>
        <v/>
      </c>
      <c r="B92" s="12"/>
      <c r="C92" s="26" t="str">
        <f t="shared" si="4"/>
        <v/>
      </c>
      <c r="D92" s="13"/>
      <c r="E92" s="13"/>
      <c r="F92" s="13" t="str">
        <f t="shared" si="5"/>
        <v/>
      </c>
      <c r="G92" s="13" t="str">
        <f>IF(F92&lt;&gt;"",IF($G$4="Recurso",IF(LEFT($G$5,1)="M",VLOOKUP($G$5,'Definición técnica de imagenes'!$A$3:$G$17,5,FALSE),IF($G$5="F1",'Definición técnica de imagenes'!$E$15,'Definición técnica de imagenes'!$F$13)),'Definición técnica de imagenes'!$E$16),"")</f>
        <v/>
      </c>
      <c r="H92" s="13" t="str">
        <f t="shared" si="6"/>
        <v/>
      </c>
      <c r="I92" s="13" t="str">
        <f>IF(OR(B92&lt;&gt;"",J92&lt;&gt;""),IF($G$4="Recurso",IF(LEFT($G$5,1)="M",IF(VLOOKUP($G$5,'Definición técnica de imagenes'!$A$3:$G$17,6,FALSE)=0,"",VLOOKUP($G$5,'Definición técnica de imagenes'!$A$3:$G$17,6,FALSE)),IF($G$5="F1","","")),'Definición técnica de imagenes'!$F$16),"")</f>
        <v/>
      </c>
      <c r="J92" s="13"/>
      <c r="K92" s="14"/>
    </row>
    <row r="93" spans="1:11" s="11" customFormat="1">
      <c r="A93" s="12" t="str">
        <f t="shared" si="7"/>
        <v/>
      </c>
      <c r="B93" s="12"/>
      <c r="C93" s="26" t="str">
        <f t="shared" si="4"/>
        <v/>
      </c>
      <c r="D93" s="13"/>
      <c r="E93" s="13"/>
      <c r="F93" s="13" t="str">
        <f t="shared" si="5"/>
        <v/>
      </c>
      <c r="G93" s="13" t="str">
        <f>IF(F93&lt;&gt;"",IF($G$4="Recurso",IF(LEFT($G$5,1)="M",VLOOKUP($G$5,'Definición técnica de imagenes'!$A$3:$G$17,5,FALSE),IF($G$5="F1",'Definición técnica de imagenes'!$E$15,'Definición técnica de imagenes'!$F$13)),'Definición técnica de imagenes'!$E$16),"")</f>
        <v/>
      </c>
      <c r="H93" s="13" t="str">
        <f t="shared" si="6"/>
        <v/>
      </c>
      <c r="I93" s="13" t="str">
        <f>IF(OR(B93&lt;&gt;"",J93&lt;&gt;""),IF($G$4="Recurso",IF(LEFT($G$5,1)="M",IF(VLOOKUP($G$5,'Definición técnica de imagenes'!$A$3:$G$17,6,FALSE)=0,"",VLOOKUP($G$5,'Definición técnica de imagenes'!$A$3:$G$17,6,FALSE)),IF($G$5="F1","","")),'Definición técnica de imagenes'!$F$16),"")</f>
        <v/>
      </c>
      <c r="J93" s="13"/>
      <c r="K93" s="14"/>
    </row>
    <row r="94" spans="1:11" s="11" customFormat="1">
      <c r="A94" s="12" t="str">
        <f t="shared" si="7"/>
        <v/>
      </c>
      <c r="B94" s="12"/>
      <c r="C94" s="26" t="str">
        <f t="shared" si="4"/>
        <v/>
      </c>
      <c r="D94" s="13"/>
      <c r="E94" s="13"/>
      <c r="F94" s="13" t="str">
        <f t="shared" si="5"/>
        <v/>
      </c>
      <c r="G94" s="13" t="str">
        <f>IF(F94&lt;&gt;"",IF($G$4="Recurso",IF(LEFT($G$5,1)="M",VLOOKUP($G$5,'Definición técnica de imagenes'!$A$3:$G$17,5,FALSE),IF($G$5="F1",'Definición técnica de imagenes'!$E$15,'Definición técnica de imagenes'!$F$13)),'Definición técnica de imagenes'!$E$16),"")</f>
        <v/>
      </c>
      <c r="H94" s="13" t="str">
        <f t="shared" si="6"/>
        <v/>
      </c>
      <c r="I94" s="13" t="str">
        <f>IF(OR(B94&lt;&gt;"",J94&lt;&gt;""),IF($G$4="Recurso",IF(LEFT($G$5,1)="M",IF(VLOOKUP($G$5,'Definición técnica de imagenes'!$A$3:$G$17,6,FALSE)=0,"",VLOOKUP($G$5,'Definición técnica de imagenes'!$A$3:$G$17,6,FALSE)),IF($G$5="F1","","")),'Definición técnica de imagenes'!$F$16),"")</f>
        <v/>
      </c>
      <c r="J94" s="13"/>
      <c r="K94" s="14"/>
    </row>
    <row r="95" spans="1:11" s="11" customFormat="1">
      <c r="A95" s="12" t="str">
        <f t="shared" si="7"/>
        <v/>
      </c>
      <c r="B95" s="12"/>
      <c r="C95" s="26" t="str">
        <f t="shared" si="4"/>
        <v/>
      </c>
      <c r="D95" s="13"/>
      <c r="E95" s="13"/>
      <c r="F95" s="13" t="str">
        <f t="shared" si="5"/>
        <v/>
      </c>
      <c r="G95" s="13" t="str">
        <f>IF(F95&lt;&gt;"",IF($G$4="Recurso",IF(LEFT($G$5,1)="M",VLOOKUP($G$5,'Definición técnica de imagenes'!$A$3:$G$17,5,FALSE),IF($G$5="F1",'Definición técnica de imagenes'!$E$15,'Definición técnica de imagenes'!$F$13)),'Definición técnica de imagenes'!$E$16),"")</f>
        <v/>
      </c>
      <c r="H95" s="13" t="str">
        <f t="shared" si="6"/>
        <v/>
      </c>
      <c r="I95" s="13" t="str">
        <f>IF(OR(B95&lt;&gt;"",J95&lt;&gt;""),IF($G$4="Recurso",IF(LEFT($G$5,1)="M",IF(VLOOKUP($G$5,'Definición técnica de imagenes'!$A$3:$G$17,6,FALSE)=0,"",VLOOKUP($G$5,'Definición técnica de imagenes'!$A$3:$G$17,6,FALSE)),IF($G$5="F1","","")),'Definición técnica de imagenes'!$F$16),"")</f>
        <v/>
      </c>
      <c r="J95" s="13"/>
      <c r="K95" s="14"/>
    </row>
    <row r="96" spans="1:11" s="11" customFormat="1">
      <c r="A96" s="12" t="str">
        <f t="shared" si="7"/>
        <v/>
      </c>
      <c r="B96" s="12"/>
      <c r="C96" s="26" t="str">
        <f t="shared" si="4"/>
        <v/>
      </c>
      <c r="D96" s="13"/>
      <c r="E96" s="13"/>
      <c r="F96" s="13" t="str">
        <f t="shared" si="5"/>
        <v/>
      </c>
      <c r="G96" s="13" t="str">
        <f>IF(F96&lt;&gt;"",IF($G$4="Recurso",IF(LEFT($G$5,1)="M",VLOOKUP($G$5,'Definición técnica de imagenes'!$A$3:$G$17,5,FALSE),IF($G$5="F1",'Definición técnica de imagenes'!$E$15,'Definición técnica de imagenes'!$F$13)),'Definición técnica de imagenes'!$E$16),"")</f>
        <v/>
      </c>
      <c r="H96" s="13" t="str">
        <f t="shared" si="6"/>
        <v/>
      </c>
      <c r="I96" s="13" t="str">
        <f>IF(OR(B96&lt;&gt;"",J96&lt;&gt;""),IF($G$4="Recurso",IF(LEFT($G$5,1)="M",IF(VLOOKUP($G$5,'Definición técnica de imagenes'!$A$3:$G$17,6,FALSE)=0,"",VLOOKUP($G$5,'Definición técnica de imagenes'!$A$3:$G$17,6,FALSE)),IF($G$5="F1","","")),'Definición técnica de imagenes'!$F$16),"")</f>
        <v/>
      </c>
      <c r="J96" s="13"/>
      <c r="K96" s="14"/>
    </row>
    <row r="97" spans="1:11" s="11" customFormat="1">
      <c r="A97" s="12" t="str">
        <f t="shared" si="7"/>
        <v/>
      </c>
      <c r="B97" s="12"/>
      <c r="C97" s="26" t="str">
        <f t="shared" si="4"/>
        <v/>
      </c>
      <c r="D97" s="13"/>
      <c r="E97" s="13"/>
      <c r="F97" s="13" t="str">
        <f t="shared" si="5"/>
        <v/>
      </c>
      <c r="G97" s="13" t="str">
        <f>IF(F97&lt;&gt;"",IF($G$4="Recurso",IF(LEFT($G$5,1)="M",VLOOKUP($G$5,'Definición técnica de imagenes'!$A$3:$G$17,5,FALSE),IF($G$5="F1",'Definición técnica de imagenes'!$E$15,'Definición técnica de imagenes'!$F$13)),'Definición técnica de imagenes'!$E$16),"")</f>
        <v/>
      </c>
      <c r="H97" s="13" t="str">
        <f t="shared" si="6"/>
        <v/>
      </c>
      <c r="I97" s="13" t="str">
        <f>IF(OR(B97&lt;&gt;"",J97&lt;&gt;""),IF($G$4="Recurso",IF(LEFT($G$5,1)="M",IF(VLOOKUP($G$5,'Definición técnica de imagenes'!$A$3:$G$17,6,FALSE)=0,"",VLOOKUP($G$5,'Definición técnica de imagenes'!$A$3:$G$17,6,FALSE)),IF($G$5="F1","","")),'Definición técnica de imagenes'!$F$16),"")</f>
        <v/>
      </c>
      <c r="J97" s="13"/>
      <c r="K97" s="14"/>
    </row>
    <row r="98" spans="1:11" s="11" customFormat="1">
      <c r="A98" s="12" t="str">
        <f t="shared" si="7"/>
        <v/>
      </c>
      <c r="B98" s="12"/>
      <c r="C98" s="26" t="str">
        <f t="shared" si="4"/>
        <v/>
      </c>
      <c r="D98" s="13"/>
      <c r="E98" s="13"/>
      <c r="F98" s="13" t="str">
        <f t="shared" si="5"/>
        <v/>
      </c>
      <c r="G98" s="13" t="str">
        <f>IF(F98&lt;&gt;"",IF($G$4="Recurso",IF(LEFT($G$5,1)="M",VLOOKUP($G$5,'Definición técnica de imagenes'!$A$3:$G$17,5,FALSE),IF($G$5="F1",'Definición técnica de imagenes'!$E$15,'Definición técnica de imagenes'!$F$13)),'Definición técnica de imagenes'!$E$16),"")</f>
        <v/>
      </c>
      <c r="H98" s="13" t="str">
        <f t="shared" si="6"/>
        <v/>
      </c>
      <c r="I98" s="13" t="str">
        <f>IF(OR(B98&lt;&gt;"",J98&lt;&gt;""),IF($G$4="Recurso",IF(LEFT($G$5,1)="M",IF(VLOOKUP($G$5,'Definición técnica de imagenes'!$A$3:$G$17,6,FALSE)=0,"",VLOOKUP($G$5,'Definición técnica de imagenes'!$A$3:$G$17,6,FALSE)),IF($G$5="F1","","")),'Definición técnica de imagenes'!$F$16),"")</f>
        <v/>
      </c>
      <c r="J98" s="13"/>
      <c r="K98" s="14"/>
    </row>
    <row r="99" spans="1:11" s="11" customFormat="1">
      <c r="A99" s="12" t="str">
        <f t="shared" si="7"/>
        <v/>
      </c>
      <c r="B99" s="12"/>
      <c r="C99" s="26" t="str">
        <f t="shared" si="4"/>
        <v/>
      </c>
      <c r="D99" s="13"/>
      <c r="E99" s="13"/>
      <c r="F99" s="13" t="str">
        <f t="shared" si="5"/>
        <v/>
      </c>
      <c r="G99" s="13" t="str">
        <f>IF(F99&lt;&gt;"",IF($G$4="Recurso",IF(LEFT($G$5,1)="M",VLOOKUP($G$5,'Definición técnica de imagenes'!$A$3:$G$17,5,FALSE),IF($G$5="F1",'Definición técnica de imagenes'!$E$15,'Definición técnica de imagenes'!$F$13)),'Definición técnica de imagenes'!$E$16),"")</f>
        <v/>
      </c>
      <c r="H99" s="13" t="str">
        <f t="shared" si="6"/>
        <v/>
      </c>
      <c r="I99" s="13" t="str">
        <f>IF(OR(B99&lt;&gt;"",J99&lt;&gt;""),IF($G$4="Recurso",IF(LEFT($G$5,1)="M",IF(VLOOKUP($G$5,'Definición técnica de imagenes'!$A$3:$G$17,6,FALSE)=0,"",VLOOKUP($G$5,'Definición técnica de imagenes'!$A$3:$G$17,6,FALSE)),IF($G$5="F1","","")),'Definición técnica de imagenes'!$F$16),"")</f>
        <v/>
      </c>
      <c r="J99" s="13"/>
      <c r="K99" s="14"/>
    </row>
    <row r="100" spans="1:11" s="11" customFormat="1">
      <c r="A100" s="12" t="str">
        <f t="shared" si="7"/>
        <v/>
      </c>
      <c r="B100" s="12"/>
      <c r="C100" s="26" t="str">
        <f t="shared" si="4"/>
        <v/>
      </c>
      <c r="D100" s="13"/>
      <c r="E100" s="13"/>
      <c r="F100" s="13" t="str">
        <f t="shared" si="5"/>
        <v/>
      </c>
      <c r="G100" s="13" t="str">
        <f>IF(F100&lt;&gt;"",IF($G$4="Recurso",IF(LEFT($G$5,1)="M",VLOOKUP($G$5,'Definición técnica de imagenes'!$A$3:$G$17,5,FALSE),IF($G$5="F1",'Definición técnica de imagenes'!$E$15,'Definición técnica de imagenes'!$F$13)),'Definición técnica de imagenes'!$E$16),"")</f>
        <v/>
      </c>
      <c r="H100" s="13" t="str">
        <f t="shared" si="6"/>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c r="A101" s="12" t="str">
        <f t="shared" si="7"/>
        <v/>
      </c>
      <c r="B101" s="12"/>
      <c r="C101" s="26" t="str">
        <f t="shared" si="4"/>
        <v/>
      </c>
      <c r="D101" s="13"/>
      <c r="E101" s="13"/>
      <c r="F101" s="13" t="str">
        <f t="shared" si="5"/>
        <v/>
      </c>
      <c r="G101" s="13" t="str">
        <f>IF(F101&lt;&gt;"",IF($G$4="Recurso",IF(LEFT($G$5,1)="M",VLOOKUP($G$5,'Definición técnica de imagenes'!$A$3:$G$17,5,FALSE),IF($G$5="F1",'Definición técnica de imagenes'!$E$15,'Definición técnica de imagenes'!$F$13)),'Definición técnica de imagenes'!$E$16),"")</f>
        <v/>
      </c>
      <c r="H101" s="13" t="str">
        <f t="shared" si="6"/>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c r="A102" s="12" t="str">
        <f t="shared" si="7"/>
        <v/>
      </c>
      <c r="B102" s="12"/>
      <c r="C102" s="26" t="str">
        <f t="shared" si="4"/>
        <v/>
      </c>
      <c r="D102" s="13"/>
      <c r="E102" s="13"/>
      <c r="F102" s="13" t="str">
        <f t="shared" si="5"/>
        <v/>
      </c>
      <c r="G102" s="13" t="str">
        <f>IF(F102&lt;&gt;"",IF($G$4="Recurso",IF(LEFT($G$5,1)="M",VLOOKUP($G$5,'Definición técnica de imagenes'!$A$3:$G$17,5,FALSE),IF($G$5="F1",'Definición técnica de imagenes'!$E$15,'Definición técnica de imagenes'!$F$13)),'Definición técnica de imagenes'!$E$16),"")</f>
        <v/>
      </c>
      <c r="H102" s="13" t="str">
        <f t="shared" si="6"/>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c r="A103" s="12" t="str">
        <f t="shared" si="7"/>
        <v/>
      </c>
      <c r="B103" s="12"/>
      <c r="C103" s="26" t="str">
        <f t="shared" si="4"/>
        <v/>
      </c>
      <c r="D103" s="13"/>
      <c r="E103" s="13"/>
      <c r="F103" s="13" t="str">
        <f t="shared" si="5"/>
        <v/>
      </c>
      <c r="G103" s="13" t="str">
        <f>IF(F103&lt;&gt;"",IF($G$4="Recurso",IF(LEFT($G$5,1)="M",VLOOKUP($G$5,'Definición técnica de imagenes'!$A$3:$G$17,5,FALSE),IF($G$5="F1",'Definición técnica de imagenes'!$E$15,'Definición técnica de imagenes'!$F$13)),'Definición técnica de imagenes'!$E$16),"")</f>
        <v/>
      </c>
      <c r="H103" s="13" t="str">
        <f t="shared" si="6"/>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c r="A104" s="12" t="str">
        <f t="shared" si="7"/>
        <v/>
      </c>
      <c r="B104" s="12"/>
      <c r="C104" s="26" t="str">
        <f t="shared" si="4"/>
        <v/>
      </c>
      <c r="D104" s="13"/>
      <c r="E104" s="13"/>
      <c r="F104" s="13" t="str">
        <f t="shared" si="5"/>
        <v/>
      </c>
      <c r="G104" s="13" t="str">
        <f>IF(F104&lt;&gt;"",IF($G$4="Recurso",IF(LEFT($G$5,1)="M",VLOOKUP($G$5,'Definición técnica de imagenes'!$A$3:$G$17,5,FALSE),IF($G$5="F1",'Definición técnica de imagenes'!$E$15,'Definición técnica de imagenes'!$F$13)),'Definición técnica de imagenes'!$E$16),"")</f>
        <v/>
      </c>
      <c r="H104" s="13" t="str">
        <f t="shared" si="6"/>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c r="A105" s="12" t="str">
        <f t="shared" si="7"/>
        <v/>
      </c>
      <c r="B105" s="12"/>
      <c r="C105" s="26" t="str">
        <f t="shared" si="4"/>
        <v/>
      </c>
      <c r="D105" s="13"/>
      <c r="E105" s="13"/>
      <c r="F105" s="13" t="str">
        <f t="shared" si="5"/>
        <v/>
      </c>
      <c r="G105" s="13" t="str">
        <f>IF(F105&lt;&gt;"",IF($G$4="Recurso",IF(LEFT($G$5,1)="M",VLOOKUP($G$5,'Definición técnica de imagenes'!$A$3:$G$17,5,FALSE),IF($G$5="F1",'Definición técnica de imagenes'!$E$15,'Definición técnica de imagenes'!$F$13)),'Definición técnica de imagenes'!$E$16),"")</f>
        <v/>
      </c>
      <c r="H105" s="13" t="str">
        <f t="shared" si="6"/>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c r="A106" s="12" t="str">
        <f t="shared" si="7"/>
        <v/>
      </c>
      <c r="B106" s="12"/>
      <c r="C106" s="26" t="str">
        <f t="shared" si="4"/>
        <v/>
      </c>
      <c r="D106" s="13"/>
      <c r="E106" s="13"/>
      <c r="F106" s="13" t="str">
        <f t="shared" si="5"/>
        <v/>
      </c>
      <c r="G106" s="13" t="str">
        <f>IF(F106&lt;&gt;"",IF($G$4="Recurso",IF(LEFT($G$5,1)="M",VLOOKUP($G$5,'Definición técnica de imagenes'!$A$3:$G$17,5,FALSE),IF($G$5="F1",'Definición técnica de imagenes'!$E$15,'Definición técnica de imagenes'!$F$13)),'Definición técnica de imagenes'!$E$16),"")</f>
        <v/>
      </c>
      <c r="H106" s="13" t="str">
        <f t="shared" si="6"/>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c r="A107" s="12" t="str">
        <f t="shared" si="7"/>
        <v/>
      </c>
      <c r="B107" s="12"/>
      <c r="C107" s="26" t="str">
        <f t="shared" si="4"/>
        <v/>
      </c>
      <c r="D107" s="13"/>
      <c r="E107" s="13"/>
      <c r="F107" s="13" t="str">
        <f t="shared" si="5"/>
        <v/>
      </c>
      <c r="G107" s="13" t="str">
        <f>IF(F107&lt;&gt;"",IF($G$4="Recurso",IF(LEFT($G$5,1)="M",VLOOKUP($G$5,'Definición técnica de imagenes'!$A$3:$G$17,5,FALSE),IF($G$5="F1",'Definición técnica de imagenes'!$E$15,'Definición técnica de imagenes'!$F$13)),'Definición técnica de imagenes'!$E$16),"")</f>
        <v/>
      </c>
      <c r="H107" s="13" t="str">
        <f t="shared" si="6"/>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c r="A108" s="12" t="str">
        <f t="shared" si="7"/>
        <v/>
      </c>
      <c r="B108" s="12"/>
      <c r="C108" s="26" t="str">
        <f t="shared" si="4"/>
        <v/>
      </c>
      <c r="D108" s="13"/>
      <c r="E108" s="13"/>
      <c r="F108" s="13" t="str">
        <f t="shared" si="5"/>
        <v/>
      </c>
      <c r="G108" s="13" t="str">
        <f>IF(F108&lt;&gt;"",IF($G$4="Recurso",IF(LEFT($G$5,1)="M",VLOOKUP($G$5,'Definición técnica de imagenes'!$A$3:$G$17,5,FALSE),IF($G$5="F1",'Definición técnica de imagenes'!$E$15,'Definición técnica de imagenes'!$F$13)),'Definición técnica de imagenes'!$E$16),"")</f>
        <v/>
      </c>
      <c r="H108" s="13" t="str">
        <f t="shared" si="6"/>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2" r:id="rId1"/>
    <hyperlink ref="B14" r:id="rId2"/>
    <hyperlink ref="B15" r:id="rId3"/>
    <hyperlink ref="B23" r:id="rId4" location="/media/File:Quilombolas.jpg" display="http://en.wikipedia.org/wiki/Afro-Latin_American - /media/File:Quilombolas.jpg"/>
    <hyperlink ref="B26" r:id="rId5"/>
    <hyperlink ref="B30" r:id="rId6"/>
    <hyperlink ref="B31" r:id="rId7"/>
  </hyperlinks>
  <pageMargins left="0.75" right="0.75" top="1" bottom="1" header="0.5" footer="0.5"/>
  <pageSetup orientation="portrait" horizontalDpi="4294967292" verticalDpi="4294967292"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29" customWidth="1"/>
    <col min="2" max="2" width="11" style="29"/>
    <col min="3" max="3" width="13.77734375" style="29" customWidth="1"/>
    <col min="4" max="4" width="11.33203125" style="29" customWidth="1"/>
    <col min="5" max="7" width="11" style="29"/>
    <col min="8" max="11" width="11" style="29" hidden="1" customWidth="1"/>
    <col min="12" max="16384" width="11" style="29"/>
  </cols>
  <sheetData>
    <row r="1" spans="1:11" ht="16.5" thickBot="1">
      <c r="A1" s="97" t="s">
        <v>38</v>
      </c>
      <c r="B1" s="98"/>
      <c r="C1" s="98"/>
      <c r="D1" s="98"/>
      <c r="E1" s="98"/>
      <c r="F1" s="99"/>
    </row>
    <row r="2" spans="1:11" ht="15.75">
      <c r="A2" s="37" t="s">
        <v>42</v>
      </c>
      <c r="B2" s="38"/>
      <c r="C2" s="100" t="s">
        <v>13</v>
      </c>
      <c r="D2" s="101"/>
      <c r="E2" s="102"/>
      <c r="F2" s="39"/>
    </row>
    <row r="3" spans="1:11" ht="60">
      <c r="A3" s="40" t="s">
        <v>43</v>
      </c>
      <c r="B3" s="38"/>
      <c r="C3" s="106" t="s">
        <v>14</v>
      </c>
      <c r="D3" s="107"/>
      <c r="E3" s="108"/>
      <c r="F3" s="39"/>
      <c r="H3" s="29" t="s">
        <v>18</v>
      </c>
      <c r="I3" s="29" t="s">
        <v>19</v>
      </c>
      <c r="J3" s="29" t="s">
        <v>20</v>
      </c>
      <c r="K3" s="29" t="s">
        <v>52</v>
      </c>
    </row>
    <row r="4" spans="1:11" ht="30">
      <c r="A4" s="37" t="s">
        <v>44</v>
      </c>
      <c r="B4" s="38"/>
      <c r="C4" s="33" t="s">
        <v>15</v>
      </c>
      <c r="D4" s="32" t="s">
        <v>16</v>
      </c>
      <c r="E4" s="36" t="s">
        <v>17</v>
      </c>
      <c r="F4" s="39"/>
      <c r="H4" s="29" t="s">
        <v>21</v>
      </c>
      <c r="I4" s="29" t="s">
        <v>25</v>
      </c>
      <c r="J4" s="29">
        <v>1</v>
      </c>
      <c r="K4" s="29">
        <v>1</v>
      </c>
    </row>
    <row r="5" spans="1:11" ht="75.75" thickBot="1">
      <c r="A5" s="40" t="s">
        <v>45</v>
      </c>
      <c r="B5" s="38"/>
      <c r="C5" s="35" t="s">
        <v>35</v>
      </c>
      <c r="D5" s="109" t="str">
        <f>CONCATENATE(H21,"_",I21,"_",J21,"_CO")</f>
        <v>LE_07_04_CO</v>
      </c>
      <c r="E5" s="110"/>
      <c r="F5" s="39"/>
      <c r="H5" s="29" t="s">
        <v>22</v>
      </c>
      <c r="I5" s="29" t="s">
        <v>26</v>
      </c>
      <c r="J5" s="29">
        <v>2</v>
      </c>
      <c r="K5" s="29">
        <v>2</v>
      </c>
    </row>
    <row r="6" spans="1:11" ht="30.75" thickBot="1">
      <c r="A6" s="37" t="s">
        <v>10</v>
      </c>
      <c r="B6" s="38"/>
      <c r="C6" s="38"/>
      <c r="D6" s="38"/>
      <c r="E6" s="38"/>
      <c r="F6" s="39"/>
      <c r="H6" s="29" t="s">
        <v>23</v>
      </c>
      <c r="I6" s="29" t="s">
        <v>27</v>
      </c>
      <c r="J6" s="29">
        <v>3</v>
      </c>
      <c r="K6" s="29">
        <v>3</v>
      </c>
    </row>
    <row r="7" spans="1:11" ht="48" thickBot="1">
      <c r="A7" s="40" t="s">
        <v>11</v>
      </c>
      <c r="B7" s="38"/>
      <c r="C7" s="69" t="s">
        <v>127</v>
      </c>
      <c r="D7" s="95" t="str">
        <f>CONCATENATE("SolicitudGrafica_",D5,".xls")</f>
        <v>SolicitudGrafica_LE_07_04_CO.xls</v>
      </c>
      <c r="E7" s="95"/>
      <c r="F7" s="96"/>
      <c r="H7" s="29" t="s">
        <v>24</v>
      </c>
      <c r="I7" s="29" t="s">
        <v>28</v>
      </c>
      <c r="J7" s="29">
        <v>4</v>
      </c>
      <c r="K7" s="29">
        <v>4</v>
      </c>
    </row>
    <row r="8" spans="1:11" ht="45">
      <c r="A8" s="40" t="s">
        <v>53</v>
      </c>
      <c r="B8" s="38"/>
      <c r="C8" s="38"/>
      <c r="D8" s="38"/>
      <c r="E8" s="38"/>
      <c r="F8" s="39"/>
      <c r="I8" s="29" t="s">
        <v>29</v>
      </c>
      <c r="J8" s="29">
        <v>5</v>
      </c>
      <c r="K8" s="29">
        <v>5</v>
      </c>
    </row>
    <row r="9" spans="1:11" ht="45">
      <c r="A9" s="40" t="s">
        <v>12</v>
      </c>
      <c r="B9" s="38"/>
      <c r="C9" s="38"/>
      <c r="D9" s="38"/>
      <c r="E9" s="38"/>
      <c r="F9" s="39"/>
      <c r="I9" s="29" t="s">
        <v>30</v>
      </c>
      <c r="J9" s="29">
        <v>6</v>
      </c>
      <c r="K9" s="29">
        <v>6</v>
      </c>
    </row>
    <row r="10" spans="1:11" ht="30.75" thickBot="1">
      <c r="A10" s="41" t="s">
        <v>36</v>
      </c>
      <c r="B10" s="42"/>
      <c r="C10" s="42"/>
      <c r="D10" s="42"/>
      <c r="E10" s="42"/>
      <c r="F10" s="43"/>
      <c r="I10" s="29" t="s">
        <v>31</v>
      </c>
      <c r="J10" s="29">
        <v>7</v>
      </c>
      <c r="K10" s="29">
        <v>7</v>
      </c>
    </row>
    <row r="11" spans="1:11">
      <c r="I11" s="29" t="s">
        <v>32</v>
      </c>
      <c r="J11" s="29">
        <v>8</v>
      </c>
      <c r="K11" s="29">
        <v>8</v>
      </c>
    </row>
    <row r="12" spans="1:11" ht="15.75" thickBot="1">
      <c r="I12" s="29" t="s">
        <v>37</v>
      </c>
      <c r="J12" s="29">
        <v>9</v>
      </c>
      <c r="K12" s="29">
        <v>9</v>
      </c>
    </row>
    <row r="13" spans="1:11" ht="15.75">
      <c r="A13" s="97" t="s">
        <v>41</v>
      </c>
      <c r="B13" s="98"/>
      <c r="C13" s="98"/>
      <c r="D13" s="98"/>
      <c r="E13" s="98"/>
      <c r="F13" s="99"/>
      <c r="I13" s="29" t="s">
        <v>33</v>
      </c>
      <c r="J13" s="29">
        <v>10</v>
      </c>
      <c r="K13" s="29">
        <v>10</v>
      </c>
    </row>
    <row r="14" spans="1:11" ht="15.75" thickBot="1">
      <c r="A14" s="40"/>
      <c r="B14" s="38"/>
      <c r="C14" s="38"/>
      <c r="D14" s="38"/>
      <c r="E14" s="38"/>
      <c r="F14" s="39"/>
      <c r="I14" s="29" t="s">
        <v>34</v>
      </c>
      <c r="J14" s="29">
        <v>11</v>
      </c>
      <c r="K14" s="29">
        <v>11</v>
      </c>
    </row>
    <row r="15" spans="1:11" ht="15.75">
      <c r="A15" s="37" t="s">
        <v>46</v>
      </c>
      <c r="B15" s="38"/>
      <c r="C15" s="100" t="s">
        <v>49</v>
      </c>
      <c r="D15" s="101"/>
      <c r="E15" s="101"/>
      <c r="F15" s="102"/>
      <c r="J15" s="29">
        <v>12</v>
      </c>
      <c r="K15" s="29">
        <v>12</v>
      </c>
    </row>
    <row r="16" spans="1:11" ht="67.150000000000006" customHeight="1">
      <c r="A16" s="40" t="s">
        <v>47</v>
      </c>
      <c r="B16" s="38"/>
      <c r="C16" s="33" t="s">
        <v>15</v>
      </c>
      <c r="D16" s="32" t="s">
        <v>16</v>
      </c>
      <c r="E16" s="32" t="s">
        <v>17</v>
      </c>
      <c r="F16" s="34" t="s">
        <v>50</v>
      </c>
      <c r="J16" s="29">
        <v>13</v>
      </c>
      <c r="K16" s="29">
        <v>13</v>
      </c>
    </row>
    <row r="17" spans="1:11" ht="32.1" customHeight="1" thickBot="1">
      <c r="A17" s="37" t="s">
        <v>44</v>
      </c>
      <c r="B17" s="38"/>
      <c r="C17" s="35" t="s">
        <v>35</v>
      </c>
      <c r="D17" s="103" t="str">
        <f>CONCATENATE(H21,"_",I21,"_",J21,"_",K45)</f>
        <v>LE_07_04_REC10</v>
      </c>
      <c r="E17" s="104"/>
      <c r="F17" s="105"/>
      <c r="J17" s="29">
        <v>14</v>
      </c>
      <c r="K17" s="29">
        <v>14</v>
      </c>
    </row>
    <row r="18" spans="1:11" ht="75.75" thickBot="1">
      <c r="A18" s="40" t="s">
        <v>48</v>
      </c>
      <c r="B18" s="38"/>
      <c r="C18" s="69" t="s">
        <v>128</v>
      </c>
      <c r="D18" s="95" t="str">
        <f>CONCATENATE("SolicitudGrafica_",D17,".xls")</f>
        <v>SolicitudGrafica_LE_07_04_REC10.xls</v>
      </c>
      <c r="E18" s="95"/>
      <c r="F18" s="96"/>
      <c r="J18" s="29">
        <v>15</v>
      </c>
      <c r="K18" s="29">
        <v>15</v>
      </c>
    </row>
    <row r="19" spans="1:11" ht="15.75">
      <c r="A19" s="37" t="s">
        <v>10</v>
      </c>
      <c r="B19" s="38"/>
      <c r="C19" s="38"/>
      <c r="D19" s="38"/>
      <c r="E19" s="38"/>
      <c r="F19" s="39"/>
      <c r="H19" s="29">
        <v>3</v>
      </c>
      <c r="J19" s="29">
        <v>16</v>
      </c>
      <c r="K19" s="29">
        <v>16</v>
      </c>
    </row>
    <row r="20" spans="1:11" ht="60.75" thickBot="1">
      <c r="A20" s="41" t="s">
        <v>51</v>
      </c>
      <c r="B20" s="42"/>
      <c r="C20" s="42"/>
      <c r="D20" s="42"/>
      <c r="E20" s="42"/>
      <c r="F20" s="43"/>
      <c r="H20" s="29">
        <v>4</v>
      </c>
      <c r="I20" s="29">
        <v>5</v>
      </c>
      <c r="J20" s="29">
        <v>4</v>
      </c>
      <c r="K20" s="29">
        <v>17</v>
      </c>
    </row>
    <row r="21" spans="1:11">
      <c r="H21" s="29" t="str">
        <f>IF(INDEX(H4:H7,H20)=H4,"MA",IF(INDEX(H4:H7,H20)=H5,"CN",IF(INDEX(H4:H7,H20)=H6,"CS",IF(INDEX(H4:H7,H20)=H7,"LE"))))</f>
        <v>LE</v>
      </c>
      <c r="I21" s="29" t="str">
        <f>CONCATENATE(IF((I20+2)&lt;10,"0",""),I20+2)</f>
        <v>07</v>
      </c>
      <c r="J21" s="29" t="str">
        <f>CONCATENATE(IF(J20&lt;10,"0",""),J20)</f>
        <v>04</v>
      </c>
      <c r="K21" s="29">
        <v>18</v>
      </c>
    </row>
    <row r="22" spans="1:11">
      <c r="K22" s="29">
        <v>19</v>
      </c>
    </row>
    <row r="23" spans="1:11">
      <c r="K23" s="29">
        <v>20</v>
      </c>
    </row>
    <row r="24" spans="1:11">
      <c r="K24" s="29">
        <v>21</v>
      </c>
    </row>
    <row r="25" spans="1:11">
      <c r="K25" s="29">
        <v>22</v>
      </c>
    </row>
    <row r="26" spans="1:11">
      <c r="K26" s="29">
        <v>23</v>
      </c>
    </row>
    <row r="27" spans="1:11">
      <c r="K27" s="29">
        <v>24</v>
      </c>
    </row>
    <row r="28" spans="1:11">
      <c r="K28" s="29">
        <v>25</v>
      </c>
    </row>
    <row r="29" spans="1:11">
      <c r="K29" s="29">
        <v>26</v>
      </c>
    </row>
    <row r="30" spans="1:11">
      <c r="K30" s="29">
        <v>27</v>
      </c>
    </row>
    <row r="31" spans="1:11">
      <c r="K31" s="29">
        <v>28</v>
      </c>
    </row>
    <row r="32" spans="1:11">
      <c r="K32" s="29">
        <v>29</v>
      </c>
    </row>
    <row r="33" spans="11:11">
      <c r="K33" s="29">
        <v>30</v>
      </c>
    </row>
    <row r="34" spans="11:11">
      <c r="K34" s="29">
        <v>31</v>
      </c>
    </row>
    <row r="35" spans="11:11">
      <c r="K35" s="29">
        <v>32</v>
      </c>
    </row>
    <row r="36" spans="11:11">
      <c r="K36" s="29">
        <v>33</v>
      </c>
    </row>
    <row r="37" spans="11:11">
      <c r="K37" s="29">
        <v>34</v>
      </c>
    </row>
    <row r="38" spans="11:11">
      <c r="K38" s="29">
        <v>35</v>
      </c>
    </row>
    <row r="39" spans="11:11">
      <c r="K39" s="29">
        <v>36</v>
      </c>
    </row>
    <row r="40" spans="11:11">
      <c r="K40" s="29">
        <v>37</v>
      </c>
    </row>
    <row r="41" spans="11:11">
      <c r="K41" s="29">
        <v>38</v>
      </c>
    </row>
    <row r="42" spans="11:11">
      <c r="K42" s="29">
        <v>39</v>
      </c>
    </row>
    <row r="43" spans="11:11">
      <c r="K43" s="29">
        <v>40</v>
      </c>
    </row>
    <row r="44" spans="11:11">
      <c r="K44" s="29">
        <v>1</v>
      </c>
    </row>
    <row r="45" spans="11:11">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29" customWidth="1"/>
    <col min="2" max="2" width="22.21875" style="29" customWidth="1"/>
    <col min="3" max="3" width="17.33203125" style="29" customWidth="1"/>
    <col min="4" max="4" width="10.77734375" style="29"/>
    <col min="5" max="5" width="11.6640625" style="29" customWidth="1"/>
    <col min="6" max="6" width="12.6640625" style="29" customWidth="1"/>
    <col min="7" max="7" width="11" style="29" customWidth="1"/>
    <col min="8" max="8" width="24.44140625" style="29" customWidth="1"/>
    <col min="9" max="9" width="22.21875" style="29" customWidth="1"/>
    <col min="10" max="10" width="20.6640625" style="29" customWidth="1"/>
    <col min="11" max="11" width="44.44140625" style="29" customWidth="1"/>
    <col min="12" max="16384" width="10.77734375" style="29"/>
  </cols>
  <sheetData>
    <row r="1" spans="1:11">
      <c r="A1" s="111" t="s">
        <v>56</v>
      </c>
      <c r="B1" s="111" t="s">
        <v>63</v>
      </c>
      <c r="C1" s="111" t="s">
        <v>64</v>
      </c>
      <c r="D1" s="111" t="s">
        <v>5</v>
      </c>
      <c r="E1" s="111" t="s">
        <v>65</v>
      </c>
      <c r="F1" s="111" t="s">
        <v>66</v>
      </c>
      <c r="G1" s="111" t="s">
        <v>67</v>
      </c>
      <c r="H1" s="112" t="s">
        <v>68</v>
      </c>
      <c r="I1" s="112"/>
      <c r="J1" s="112"/>
    </row>
    <row r="2" spans="1:11">
      <c r="A2" s="111"/>
      <c r="B2" s="111"/>
      <c r="C2" s="111"/>
      <c r="D2" s="111"/>
      <c r="E2" s="111"/>
      <c r="F2" s="111"/>
      <c r="G2" s="111"/>
      <c r="H2" s="48" t="s">
        <v>65</v>
      </c>
      <c r="I2" s="48" t="s">
        <v>66</v>
      </c>
      <c r="J2" s="48" t="s">
        <v>67</v>
      </c>
    </row>
    <row r="3" spans="1:11" s="50" customFormat="1">
      <c r="A3" s="49" t="s">
        <v>69</v>
      </c>
      <c r="B3" s="49" t="s">
        <v>70</v>
      </c>
      <c r="C3" s="49" t="s">
        <v>71</v>
      </c>
      <c r="D3" s="49" t="s">
        <v>72</v>
      </c>
      <c r="E3" s="49" t="s">
        <v>73</v>
      </c>
      <c r="F3" s="49"/>
      <c r="G3" s="49"/>
      <c r="H3" s="49" t="s">
        <v>130</v>
      </c>
      <c r="I3" s="49"/>
      <c r="J3" s="49"/>
    </row>
    <row r="4" spans="1:11" s="50" customFormat="1">
      <c r="A4" s="51" t="s">
        <v>57</v>
      </c>
      <c r="B4" s="51" t="s">
        <v>74</v>
      </c>
      <c r="C4" s="51" t="s">
        <v>71</v>
      </c>
      <c r="D4" s="51" t="s">
        <v>72</v>
      </c>
      <c r="E4" s="51" t="s">
        <v>75</v>
      </c>
      <c r="F4" s="51" t="s">
        <v>76</v>
      </c>
      <c r="G4" s="51"/>
      <c r="H4" s="51" t="s">
        <v>131</v>
      </c>
      <c r="I4" s="51" t="s">
        <v>133</v>
      </c>
      <c r="J4" s="51"/>
    </row>
    <row r="5" spans="1:11" s="50" customFormat="1">
      <c r="A5" s="52" t="s">
        <v>77</v>
      </c>
      <c r="B5" s="51" t="s">
        <v>78</v>
      </c>
      <c r="C5" s="51" t="s">
        <v>71</v>
      </c>
      <c r="D5" s="51" t="s">
        <v>72</v>
      </c>
      <c r="E5" s="51" t="s">
        <v>75</v>
      </c>
      <c r="F5" s="51" t="s">
        <v>76</v>
      </c>
      <c r="G5" s="53"/>
      <c r="H5" s="51" t="s">
        <v>131</v>
      </c>
      <c r="I5" s="51" t="s">
        <v>133</v>
      </c>
      <c r="J5" s="53"/>
    </row>
    <row r="6" spans="1:11" s="50" customFormat="1">
      <c r="A6" s="51" t="s">
        <v>58</v>
      </c>
      <c r="B6" s="51" t="s">
        <v>79</v>
      </c>
      <c r="C6" s="51" t="s">
        <v>71</v>
      </c>
      <c r="D6" s="51" t="s">
        <v>72</v>
      </c>
      <c r="E6" s="51" t="s">
        <v>75</v>
      </c>
      <c r="F6" s="51" t="s">
        <v>76</v>
      </c>
      <c r="G6" s="51" t="s">
        <v>73</v>
      </c>
      <c r="H6" s="51" t="s">
        <v>131</v>
      </c>
      <c r="I6" s="51" t="s">
        <v>133</v>
      </c>
      <c r="J6" s="51" t="s">
        <v>134</v>
      </c>
    </row>
    <row r="7" spans="1:11" s="50" customFormat="1">
      <c r="A7" s="51" t="s">
        <v>80</v>
      </c>
      <c r="B7" s="51" t="s">
        <v>81</v>
      </c>
      <c r="C7" s="51" t="s">
        <v>71</v>
      </c>
      <c r="D7" s="51" t="s">
        <v>72</v>
      </c>
      <c r="E7" s="51" t="s">
        <v>75</v>
      </c>
      <c r="F7" s="51" t="s">
        <v>76</v>
      </c>
      <c r="G7" s="51"/>
      <c r="H7" s="51" t="s">
        <v>131</v>
      </c>
      <c r="I7" s="51" t="s">
        <v>133</v>
      </c>
      <c r="J7" s="51"/>
    </row>
    <row r="8" spans="1:11" s="50" customFormat="1">
      <c r="A8" s="51" t="s">
        <v>82</v>
      </c>
      <c r="B8" s="51" t="s">
        <v>83</v>
      </c>
      <c r="C8" s="51" t="s">
        <v>71</v>
      </c>
      <c r="D8" s="51" t="s">
        <v>72</v>
      </c>
      <c r="E8" s="51" t="s">
        <v>75</v>
      </c>
      <c r="F8" s="51" t="s">
        <v>76</v>
      </c>
      <c r="G8" s="51"/>
      <c r="H8" s="51" t="s">
        <v>131</v>
      </c>
      <c r="I8" s="51" t="s">
        <v>133</v>
      </c>
      <c r="J8" s="51"/>
    </row>
    <row r="9" spans="1:11" s="50" customFormat="1">
      <c r="A9" s="51" t="s">
        <v>84</v>
      </c>
      <c r="B9" s="51" t="s">
        <v>85</v>
      </c>
      <c r="C9" s="51" t="s">
        <v>71</v>
      </c>
      <c r="D9" s="51" t="s">
        <v>72</v>
      </c>
      <c r="E9" s="51" t="s">
        <v>75</v>
      </c>
      <c r="F9" s="51" t="s">
        <v>76</v>
      </c>
      <c r="G9" s="51"/>
      <c r="H9" s="51" t="s">
        <v>131</v>
      </c>
      <c r="I9" s="51" t="s">
        <v>133</v>
      </c>
      <c r="J9" s="51"/>
    </row>
    <row r="10" spans="1:11" s="50" customFormat="1">
      <c r="A10" s="51" t="s">
        <v>86</v>
      </c>
      <c r="B10" s="51" t="s">
        <v>87</v>
      </c>
      <c r="C10" s="51" t="s">
        <v>71</v>
      </c>
      <c r="D10" s="51" t="s">
        <v>72</v>
      </c>
      <c r="E10" s="51" t="s">
        <v>88</v>
      </c>
      <c r="F10" s="51"/>
      <c r="G10" s="51"/>
      <c r="H10" s="51" t="s">
        <v>130</v>
      </c>
      <c r="I10" s="51" t="s">
        <v>133</v>
      </c>
      <c r="J10" s="51"/>
    </row>
    <row r="11" spans="1:11" s="50" customFormat="1" ht="25.5">
      <c r="A11" s="51" t="s">
        <v>89</v>
      </c>
      <c r="B11" s="51" t="s">
        <v>90</v>
      </c>
      <c r="C11" s="51" t="s">
        <v>71</v>
      </c>
      <c r="D11" s="51" t="s">
        <v>72</v>
      </c>
      <c r="E11" s="51" t="s">
        <v>75</v>
      </c>
      <c r="F11" s="51" t="s">
        <v>76</v>
      </c>
      <c r="G11" s="51"/>
      <c r="H11" s="51" t="s">
        <v>131</v>
      </c>
      <c r="I11" s="51" t="s">
        <v>133</v>
      </c>
      <c r="J11" s="51"/>
    </row>
    <row r="12" spans="1:11" s="50" customFormat="1">
      <c r="A12" s="51" t="s">
        <v>91</v>
      </c>
      <c r="B12" s="51" t="s">
        <v>92</v>
      </c>
      <c r="C12" s="51" t="s">
        <v>71</v>
      </c>
      <c r="D12" s="51" t="s">
        <v>72</v>
      </c>
      <c r="E12" s="51" t="s">
        <v>75</v>
      </c>
      <c r="F12" s="51" t="s">
        <v>76</v>
      </c>
      <c r="G12" s="51"/>
      <c r="H12" s="51" t="s">
        <v>131</v>
      </c>
      <c r="I12" s="51" t="s">
        <v>133</v>
      </c>
      <c r="J12" s="51"/>
    </row>
    <row r="13" spans="1:11" ht="61.5">
      <c r="A13" s="54" t="s">
        <v>93</v>
      </c>
      <c r="B13" s="54" t="s">
        <v>94</v>
      </c>
      <c r="C13" s="51" t="s">
        <v>71</v>
      </c>
      <c r="D13" s="55" t="s">
        <v>95</v>
      </c>
      <c r="E13" s="55"/>
      <c r="F13" s="56" t="s">
        <v>125</v>
      </c>
      <c r="G13" s="54"/>
      <c r="H13" s="51"/>
      <c r="I13" s="51" t="s">
        <v>130</v>
      </c>
      <c r="J13" s="54"/>
      <c r="K13" s="29" t="s">
        <v>96</v>
      </c>
    </row>
    <row r="14" spans="1:11">
      <c r="A14" s="54" t="s">
        <v>97</v>
      </c>
      <c r="B14" s="54" t="s">
        <v>98</v>
      </c>
      <c r="C14" s="51" t="s">
        <v>71</v>
      </c>
      <c r="D14" s="55" t="s">
        <v>72</v>
      </c>
      <c r="E14" s="55"/>
      <c r="F14" s="56" t="s">
        <v>126</v>
      </c>
      <c r="G14" s="54"/>
      <c r="H14" s="51"/>
      <c r="I14" s="51" t="s">
        <v>130</v>
      </c>
      <c r="J14" s="54"/>
    </row>
    <row r="15" spans="1:11" ht="25.5">
      <c r="A15" s="54" t="s">
        <v>99</v>
      </c>
      <c r="B15" s="54" t="s">
        <v>100</v>
      </c>
      <c r="C15" s="51" t="s">
        <v>101</v>
      </c>
      <c r="D15" s="54" t="s">
        <v>95</v>
      </c>
      <c r="E15" s="54" t="s">
        <v>124</v>
      </c>
      <c r="F15" s="54"/>
      <c r="G15" s="54"/>
      <c r="H15" s="51" t="s">
        <v>130</v>
      </c>
      <c r="I15" s="54"/>
      <c r="J15" s="54"/>
      <c r="K15" s="29" t="s">
        <v>102</v>
      </c>
    </row>
    <row r="16" spans="1:11" ht="75">
      <c r="A16" s="56" t="s">
        <v>103</v>
      </c>
      <c r="B16" s="56"/>
      <c r="C16" s="52" t="s">
        <v>101</v>
      </c>
      <c r="D16" s="56" t="s">
        <v>104</v>
      </c>
      <c r="E16" s="55" t="s">
        <v>122</v>
      </c>
      <c r="F16" s="55" t="s">
        <v>123</v>
      </c>
      <c r="G16" s="55"/>
      <c r="H16" s="56" t="s">
        <v>132</v>
      </c>
      <c r="I16" s="56" t="s">
        <v>135</v>
      </c>
      <c r="J16" s="55"/>
      <c r="K16" s="57" t="s">
        <v>105</v>
      </c>
    </row>
    <row r="17" spans="1:11" ht="25.5">
      <c r="A17" s="51" t="s">
        <v>106</v>
      </c>
      <c r="B17" s="51"/>
      <c r="C17" s="51" t="s">
        <v>71</v>
      </c>
      <c r="D17" s="51" t="s">
        <v>72</v>
      </c>
      <c r="E17" s="51" t="s">
        <v>107</v>
      </c>
      <c r="F17" s="51" t="s">
        <v>108</v>
      </c>
      <c r="G17" s="51"/>
      <c r="H17" s="58" t="s">
        <v>109</v>
      </c>
      <c r="I17" s="58" t="s">
        <v>110</v>
      </c>
      <c r="J17" s="51"/>
      <c r="K17" s="59" t="s">
        <v>111</v>
      </c>
    </row>
    <row r="20" spans="1:11" ht="15.75">
      <c r="A20" s="60" t="s">
        <v>112</v>
      </c>
    </row>
    <row r="21" spans="1:11">
      <c r="A21" s="61" t="s">
        <v>113</v>
      </c>
      <c r="B21" s="62" t="s">
        <v>136</v>
      </c>
      <c r="C21" s="63" t="s">
        <v>22</v>
      </c>
      <c r="D21" s="62"/>
      <c r="E21" s="62"/>
    </row>
    <row r="22" spans="1:11">
      <c r="A22" s="64" t="s">
        <v>114</v>
      </c>
      <c r="B22" s="70" t="s">
        <v>137</v>
      </c>
      <c r="C22" s="66" t="s">
        <v>138</v>
      </c>
      <c r="D22" s="65"/>
      <c r="E22" s="65"/>
    </row>
    <row r="23" spans="1:11">
      <c r="A23" s="64" t="s">
        <v>115</v>
      </c>
      <c r="B23" s="70" t="s">
        <v>139</v>
      </c>
      <c r="C23" s="66" t="s">
        <v>140</v>
      </c>
      <c r="D23" s="65"/>
      <c r="E23" s="65"/>
    </row>
    <row r="24" spans="1:11" ht="30">
      <c r="A24" s="64" t="s">
        <v>116</v>
      </c>
      <c r="B24" s="65" t="s">
        <v>141</v>
      </c>
      <c r="C24" s="66" t="s">
        <v>144</v>
      </c>
      <c r="D24" s="65"/>
      <c r="E24" s="65"/>
    </row>
    <row r="25" spans="1:11">
      <c r="A25" s="64" t="s">
        <v>117</v>
      </c>
      <c r="B25" s="65" t="s">
        <v>142</v>
      </c>
      <c r="C25" s="66" t="s">
        <v>143</v>
      </c>
      <c r="D25" s="65"/>
      <c r="E25" s="65"/>
    </row>
    <row r="26" spans="1:11" ht="60">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2015-05-04T17:36:25Z</dcterms:modified>
</cp:coreProperties>
</file>