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mbanitos\Documents\GitHub\CienciasSociales\fuentes\contenidos\grado10\guion02\"/>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43" i="1" l="1"/>
  <c r="C46" i="1"/>
  <c r="C48" i="1"/>
  <c r="C49"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I11" i="1"/>
  <c r="I14" i="1"/>
  <c r="I15" i="1"/>
  <c r="I17" i="1"/>
  <c r="I19" i="1"/>
  <c r="I20" i="1"/>
  <c r="I23" i="1"/>
  <c r="I26" i="1"/>
  <c r="I27" i="1"/>
  <c r="I30" i="1"/>
  <c r="I40" i="1"/>
  <c r="I41" i="1"/>
  <c r="I43" i="1"/>
  <c r="I46" i="1"/>
  <c r="I48" i="1"/>
  <c r="I49"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2" i="1"/>
  <c r="H11" i="1"/>
  <c r="H14" i="1"/>
  <c r="H15" i="1"/>
  <c r="H17" i="1"/>
  <c r="H19" i="1"/>
  <c r="H20" i="1"/>
  <c r="H23" i="1"/>
  <c r="H26" i="1"/>
  <c r="H27" i="1"/>
  <c r="H30" i="1"/>
  <c r="H40" i="1"/>
  <c r="H41" i="1"/>
  <c r="H43" i="1"/>
  <c r="H46" i="1"/>
  <c r="H48" i="1"/>
  <c r="H49"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2" i="1"/>
  <c r="D18" i="2"/>
  <c r="D7" i="2"/>
  <c r="F11" i="1"/>
  <c r="G11" i="1"/>
  <c r="F14" i="1"/>
  <c r="G14" i="1"/>
  <c r="F15" i="1"/>
  <c r="G15" i="1"/>
  <c r="F17" i="1"/>
  <c r="G17" i="1"/>
  <c r="F19" i="1"/>
  <c r="G19" i="1"/>
  <c r="F20" i="1"/>
  <c r="G20" i="1"/>
  <c r="F23" i="1"/>
  <c r="G23" i="1"/>
  <c r="F26" i="1"/>
  <c r="G26" i="1"/>
  <c r="F27" i="1"/>
  <c r="G27" i="1"/>
  <c r="F30" i="1"/>
  <c r="G30" i="1"/>
  <c r="F40" i="1"/>
  <c r="G40" i="1"/>
  <c r="F41" i="1"/>
  <c r="G41" i="1"/>
  <c r="F43" i="1"/>
  <c r="G43" i="1"/>
  <c r="F46" i="1"/>
  <c r="G46" i="1"/>
  <c r="F48" i="1"/>
  <c r="G48" i="1"/>
  <c r="F49" i="1"/>
  <c r="G49"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28" i="1"/>
  <c r="G128" i="1"/>
  <c r="F129" i="1"/>
  <c r="G129" i="1"/>
  <c r="F130" i="1"/>
  <c r="G130" i="1"/>
  <c r="F131" i="1"/>
  <c r="G131" i="1"/>
  <c r="F12" i="1"/>
  <c r="C11" i="1"/>
  <c r="C14" i="1"/>
  <c r="C15" i="1"/>
  <c r="C17" i="1"/>
  <c r="C19" i="1"/>
  <c r="C20" i="1"/>
  <c r="C23" i="1"/>
  <c r="C26" i="1"/>
  <c r="C27" i="1"/>
  <c r="C30" i="1"/>
  <c r="C40" i="1"/>
  <c r="C41" i="1"/>
  <c r="C12" i="1"/>
  <c r="F5" i="1"/>
  <c r="I21" i="2"/>
  <c r="K45" i="2"/>
  <c r="H21" i="2"/>
  <c r="J21" i="2"/>
  <c r="D17" i="2"/>
  <c r="D5" i="2"/>
  <c r="G12" i="1"/>
</calcChain>
</file>

<file path=xl/sharedStrings.xml><?xml version="1.0" encoding="utf-8"?>
<sst xmlns="http://schemas.openxmlformats.org/spreadsheetml/2006/main" count="443" uniqueCount="270">
  <si>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</si>
  <si>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</si>
  <si>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</si>
  <si>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</si>
  <si>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</si>
  <si>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</si>
  <si>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</si>
  <si>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</si>
  <si>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</si>
  <si>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</si>
  <si>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</si>
  <si>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</si>
  <si>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</si>
  <si>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</si>
  <si>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</si>
  <si>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</si>
  <si>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</si>
  <si>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</si>
  <si>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</si>
  <si>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</si>
  <si>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</si>
  <si>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</si>
  <si>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</si>
  <si>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</si>
  <si>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</si>
  <si>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</si>
  <si>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</si>
  <si>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</si>
  <si>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</si>
  <si>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</si>
  <si>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</si>
  <si>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</si>
  <si>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</si>
  <si>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</si>
  <si>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</si>
  <si>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</si>
  <si>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</si>
  <si>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</si>
  <si>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</si>
  <si>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</si>
  <si>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</si>
  <si>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</si>
  <si>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</si>
  <si>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</si>
  <si>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</si>
  <si>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</si>
  <si>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</si>
  <si>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</si>
  <si>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</si>
  <si>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</si>
  <si>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</si>
  <si>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</si>
  <si>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</si>
  <si>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</si>
  <si>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</si>
  <si>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</si>
  <si>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</si>
  <si>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</si>
  <si>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</si>
  <si>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</si>
  <si>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</si>
  <si>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</si>
  <si>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</si>
  <si>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</si>
  <si>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</si>
  <si>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</si>
  <si>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</si>
  <si>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</si>
  <si>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</si>
  <si>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</si>
  <si>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</si>
  <si>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</si>
  <si>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</si>
  <si>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</si>
  <si>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</si>
  <si>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</si>
  <si>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</si>
  <si>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</si>
  <si>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</si>
  <si>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</si>
  <si>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</si>
  <si>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</si>
  <si>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</si>
  <si>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</si>
  <si>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</si>
  <si>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</si>
  <si>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</si>
  <si>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</si>
  <si>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</si>
  <si>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</si>
  <si>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</si>
  <si>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</si>
  <si>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</si>
  <si>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</si>
  <si>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</si>
  <si>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</si>
  <si>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</si>
  <si>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</si>
  <si>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</si>
  <si>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</si>
  <si>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</si>
  <si>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</si>
  <si>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</si>
  <si>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</si>
  <si>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</si>
  <si>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</si>
  <si>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</si>
  <si>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</si>
  <si>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</si>
  <si>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</si>
  <si>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</si>
  <si>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</si>
  <si>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</si>
  <si>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</si>
  <si>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</si>
  <si>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</si>
  <si>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</si>
  <si>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</si>
  <si>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</si>
  <si>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</si>
  <si>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</si>
  <si>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</si>
  <si>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</si>
  <si>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</si>
  <si>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</si>
  <si>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</si>
  <si>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</si>
  <si>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</si>
  <si>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</si>
  <si>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</si>
  <si>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</si>
  <si>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</si>
  <si>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</si>
  <si>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</si>
  <si>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</si>
  <si>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</si>
  <si>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</si>
  <si>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</si>
  <si>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</si>
  <si>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</si>
  <si>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</si>
  <si>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</si>
  <si>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</si>
  <si>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</si>
  <si>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</si>
  <si>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Asia, África y Oriente al final del siglo XX</t>
  </si>
  <si>
    <t>Mabel López</t>
  </si>
  <si>
    <t>Cuaderno de Estudio</t>
  </si>
  <si>
    <t>CS_10_02_CO</t>
  </si>
  <si>
    <t>F1</t>
  </si>
  <si>
    <t>F2</t>
  </si>
  <si>
    <t>F3</t>
  </si>
  <si>
    <t>F4</t>
  </si>
  <si>
    <t>F5</t>
  </si>
  <si>
    <t>F6</t>
  </si>
  <si>
    <t>F7</t>
  </si>
  <si>
    <t>F8</t>
  </si>
  <si>
    <t>F9</t>
  </si>
  <si>
    <t>F10</t>
  </si>
  <si>
    <t>F11</t>
  </si>
  <si>
    <t>F12</t>
  </si>
  <si>
    <t>F14</t>
  </si>
  <si>
    <t>F15</t>
  </si>
  <si>
    <t>F16</t>
  </si>
  <si>
    <t>F17</t>
  </si>
  <si>
    <t>http://go.hrw.com/atlas/span_map/taiwan.gif</t>
  </si>
  <si>
    <t>Mapa del estrecho de Taiwán, en el cual se detallen lugares.</t>
  </si>
  <si>
    <t>Fotografía</t>
  </si>
  <si>
    <t>Horizontal</t>
  </si>
  <si>
    <t>http://upload.wikimedia.org/wikipedia/commons/thumb/0/07/Senkaku_Diaoyu_Tiaoyu_Islands.png/300px-Senkaku_Diaoyu_Tiaoyu_Islands.png</t>
  </si>
  <si>
    <t xml:space="preserve">Las islas Senkaku, </t>
  </si>
  <si>
    <t>http://www.izaping.com/wp-content/uploads/2012/01/Poder-b%C3%A9lico-Corea-Norte-y-Corea-del-Sur.gif</t>
  </si>
  <si>
    <t>Mapa de Corea del Norte y Corea del Sur en el cual se comparan seis variables</t>
  </si>
  <si>
    <t>http://esp.rt.com/actualidad/public_images/7f3/7f3ecd4411417fc22f8caca9abab2228_article630bw.jpg</t>
  </si>
  <si>
    <t>Mapa de las dos Coreas en las cuales se compara el presupuesto militar</t>
  </si>
  <si>
    <t>http://4.bp.blogspot.com/-R7ZjScaQE90/T2zuTcp1CWI/AAAAAAAAAh0/cAWIyOZTjV4/s1600/apec+mapa+2010.jpg</t>
  </si>
  <si>
    <t>Mapa de países que integran el apec.</t>
  </si>
  <si>
    <t>http://images.forwallpaper.com/files/thumbs/preview/1/12796__site-map-of-china_p.jpg</t>
  </si>
  <si>
    <t>Mapa de China.</t>
  </si>
  <si>
    <t>http://news.bbc.co.uk/media/images/38455000/gif/_38455647_africa_hambre_300c.gif</t>
  </si>
  <si>
    <t>Mapa de África con países que sufren hambrunas</t>
  </si>
  <si>
    <t>http://www.ikuska.com/Africa/Paises/mapas/conflictos.jpg</t>
  </si>
  <si>
    <t xml:space="preserve">Mapa de conflictos en África </t>
  </si>
  <si>
    <t>http://thumbnails.visually.netdna-cdn.com/world-commodities-map-africa_536becb7083f7_w1243.png</t>
  </si>
  <si>
    <t xml:space="preserve">Mapa de riquezas de África. Otra posibilidad
https://jjolmos.files.wordpress.com/2014/02/africa-natural-resources.jpg
 </t>
  </si>
  <si>
    <t>http://si.wsj.net/public/resources/images/OA-AZ100_wsjDAf_NS_20110113200413.jpg</t>
  </si>
  <si>
    <t xml:space="preserve">Mapa con indicadores económicos de África </t>
  </si>
  <si>
    <t>http://www.abc.es/Media/201112/03/arabe--644x362.jpg</t>
  </si>
  <si>
    <t>Mapas con información sobre la Primavera Árabe. Otra posibilidad es http://1.bp.blogspot.com/-urklfs3Kvvc/UiTf16FmKUI/AAAAAAAAAO8/z2296i5oz7A/s1600/primavera_arabe_.jpg</t>
  </si>
  <si>
    <t>http://files.redsafeworld.net/200000183-1f422203b5/palestina-israel.jpg</t>
  </si>
  <si>
    <t>Mapa con información sobre la formación del Estado de Israel entre 1948-1967. Otra posibilidad es http://www.upaya.es/images/palestina.jpg</t>
  </si>
  <si>
    <t>Foto de dos niños, israelí y palestino, abrazados</t>
  </si>
  <si>
    <t>http://3.bp.blogspot.com/-1U_eLIZedvA/Te0P2K1vDSI/AAAAAAAAAEE/2mED8CKTMi0/s1600/golfo-us.gif</t>
  </si>
  <si>
    <t>Mapa que ofrece información sobre la presencia de los Estados Unidos en Medio Oriente. Otra opción https://historiavera.files.wordpress.com/2013/04/mapa-operaciones-guerra-del-golfo.jpg</t>
  </si>
  <si>
    <t>http://cdn4.eldia.com.do/wp-content/uploads/2014/09/1304320228_1.jpg</t>
  </si>
  <si>
    <t>Foto que muestra el atentado a las Torres Gemelas</t>
  </si>
  <si>
    <t>http://bucket3.clanacion.com.ar/anexos/fotos/62/torres-gemelas-10-anos-1424162w300.jpg</t>
  </si>
  <si>
    <t>Fotos de G. Bush, Bin Laden y Obama. La otra es http://static.icarito.cl/200912/601815_280.jpg</t>
  </si>
  <si>
    <t>Imagen de protestas palestinas</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</si>
  <si>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</si>
  <si>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</si>
  <si>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</si>
  <si>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</si>
  <si>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</si>
  <si>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</si>
  <si>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</si>
  <si>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</si>
  <si>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</si>
  <si>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</si>
  <si>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</si>
  <si>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</si>
  <si>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</si>
  <si>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</si>
  <si>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</si>
  <si>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</si>
  <si>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</si>
  <si>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</si>
  <si>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</si>
  <si>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</si>
  <si>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</si>
  <si>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</si>
  <si>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</si>
  <si>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http://thumb101.shutterstock.com/display_pic_with_logo/578401/164099903/stock-photo-seoul-south-korea-skyline-164099903.jpg</t>
  </si>
  <si>
    <t>Foto de Seúl, Corea</t>
  </si>
  <si>
    <t>http://thumb9.shutterstock.com/display_pic_with_logo/296584/196675586/stock-photo-taipei-taiwan-may-entrance-of-raohe-street-night-market-in-taipei-on-may-raohe-196675586.jpg</t>
  </si>
  <si>
    <t xml:space="preserve">Imagen de comercio en Shutter </t>
  </si>
  <si>
    <t>Tokio, Japón</t>
  </si>
  <si>
    <t>http://thumb7.shutterstock.com/display_pic_with_logo/813493/141285991/stock-photo-tokyo-apr-crowd-at-ginza-sunday-walking-street-on-apr-in-tokyo-japan-ginza-is-141285991.jpg</t>
  </si>
  <si>
    <t>Comercio en Shanghai, China</t>
  </si>
  <si>
    <t>http://thumb9.shutterstock.com/display_pic_with_logo/518803/147718496/stock-photo-shanghai-yuyuan-garden-in-nightfall-china-147718496.jpg</t>
  </si>
  <si>
    <t>Foto de terreno árido en Namibia</t>
  </si>
  <si>
    <t>http://thumb101.shutterstock.com/display_pic_with_logo/1138130/108086723/stock-photo-dead-trees-in-dead-vlei-namibia-108086723.jpg</t>
  </si>
  <si>
    <t xml:space="preserve">Imagen de guerra en África </t>
  </si>
  <si>
    <t>http://thumb9.shutterstock.com/display_pic_with_logo/8827/8827,1154361467,6/stock-photo-children-playing-on-tank-in-minefield-in-kuito-angola-1618035.jpg</t>
  </si>
  <si>
    <t>Imagen de comercio en África</t>
  </si>
  <si>
    <t>http://thumb9.shutterstock.com/display_pic_with_logo/754048/138477566/stock-photo-monrovia-liberia-february-a-woman-stands-in-front-of-her-roadside-stall-where-she-sells-138477566.jpg</t>
  </si>
  <si>
    <t>Imagen de vida cotidiana en Sudán</t>
  </si>
  <si>
    <t>http://thumb101.shutterstock.com/display_pic_with_logo/9438/251855983/stock-photo-torit-south-sudan-february-unidentified-women-carry-heavy-loads-on-their-heads-in-south-251855983.jpg</t>
  </si>
  <si>
    <t>Imagen de industria en África</t>
  </si>
  <si>
    <t>http://thumb9.shutterstock.com/display_pic_with_logo/754048/259239422/stock-photo-cape-town-south-africa-aug-a-man-cuts-fabric-for-a-new-garment-in-a-large-clothing-factory-in-259239422.jpg</t>
  </si>
  <si>
    <t>Fotos de la Primavera árabe</t>
  </si>
  <si>
    <t>http://thumb7.shutterstock.com/display_pic_with_logo/814174/161912165/stock-photo-azaz-syria-august-a-destroyed-tank-in-front-of-a-similarly-ruined-mosque-161912165.jpg</t>
  </si>
  <si>
    <t>Manifestaciones en Túnez</t>
  </si>
  <si>
    <t>http://thumb7.shutterstock.com/display_pic_with_logo/7880/7880,1295131849,1/stock-photo-nice-january-tunisian-manifestants-rally-the-street-of-the-city-after-the-runaway-of-dictator-69040912.jpg</t>
  </si>
  <si>
    <t>Fotografía de ciudad en Yemen</t>
  </si>
  <si>
    <t>http://thumb9.shutterstock.com/display_pic_with_logo/608500/221795722/stock-photo-sana-yemen-january-people-walking-and-buying-on-the-market-of-old-sana-on-yemen-221795722.jpg</t>
  </si>
  <si>
    <t>Imagen de manifestaciones en Egipto</t>
  </si>
  <si>
    <t>http://thumb1.shutterstock.com/display_pic_with_logo/543709/144436960/stock-photo-sidi-gaber-alexandria-egypt-june-egyptians-protest-against-president-morsy-in-sidi-gaber-144436960.jpg</t>
  </si>
  <si>
    <t>Imagen de mapa de Libia</t>
  </si>
  <si>
    <t>http://thumb1.shutterstock.com/display_pic_with_logo/957307/261961124/stock-photo-red-marker-over-libya-261961124.jpg</t>
  </si>
  <si>
    <t>Fotografía de ciudad en Bahréin</t>
  </si>
  <si>
    <t>http://thumb1.shutterstock.com/display_pic_with_logo/512149/238132960/stock-photo-bird-view-of-manama-city-bahrain-skyline-with-modern-skyscrapers-standing-on-the-coast-of-persian-238132960.jpg</t>
  </si>
  <si>
    <t>Imagen de protestas en Arabia Saudí</t>
  </si>
  <si>
    <t>http://thumb9.shutterstock.com/display_pic_with_logo/646174/646174,1315482313,2/stock-photo-lahore-sept-tehreek-nifaz-e-fiqh-jafariya-chant-slogans-demanding-saudi-arabia-government-to-84265210.jpg</t>
  </si>
  <si>
    <t>Imagen de mercado en Omán</t>
  </si>
  <si>
    <t>http://thumb9.shutterstock.com/display_pic_with_logo/668929/258955682/stock-photo-muttrah-oman-dec-omani-people-at-al-dhalam-souq-in-muttrah-oman-it-s-one-of-the-oldest-258955682.jpg</t>
  </si>
  <si>
    <t>Imagen de bombardeos en Siria</t>
  </si>
  <si>
    <t>http://thumb9.shutterstock.com/display_pic_with_logo/437269/132791996/stock-photo-serekaniye-syria-march-view-of-war-damage-from-serekaniye-syrian-war-plane-bombed-serekaniye-132791996.jpg</t>
  </si>
  <si>
    <t>Infografía alusiva a la Primavera Árabe</t>
  </si>
  <si>
    <t>http://thumb7.shutterstock.com/display_pic_with_logo/252589/252589,1322117277,1/stock-photo-arab-spring-uprising-info-text-cloud-word-composed-in-the-map-shape-of-the-arab-world-comprises-89456296.jpg</t>
  </si>
  <si>
    <t>http://thumb7.shutterstock.com/display_pic_with_logo/11095/11095,1232225655,1/stock-photo-jerusalem-january-demonstration-against-war-in-gaza-strip-on-january-at-old-city-23442967.jpg</t>
  </si>
  <si>
    <t>Imagen de Jerusalén</t>
  </si>
  <si>
    <t>http://thumb101.shutterstock.com/display_pic_with_logo/578401/232686427/stock-photo-jerusalem-israel-old-city-cityscape-232686427.jpg</t>
  </si>
  <si>
    <t>http://thumb101.shutterstock.com/display_pic_with_logo/641824/206173603/stock-vector-muslim-boy-and-jewish-boy-being-friends-206173603.jpg</t>
  </si>
  <si>
    <t>Imagen de palestinos durante ocupaciones israelíes</t>
  </si>
  <si>
    <t>http://thumb7.shutterstock.com/display_pic_with_logo/302563/302563,1268998710,1/stock-photo-bethlehem-palestinian-areas-may-palestinian-residents-of-bethlehem-walk-near-an-israeli-tank-49033645.jpg</t>
  </si>
  <si>
    <t xml:space="preserve">Imagen de la aridez de Palestina </t>
  </si>
  <si>
    <t>http://thumb101.shutterstock.com/display_pic_with_logo/502231/143685997/stock-photo-view-on-palestinian-city-in-judean-desert-landscape-not-far-from-bethlehem-palestine-israel-143685997.jpg</t>
  </si>
  <si>
    <t>Imagen de bombardeo durante Guerra del Golfo</t>
  </si>
  <si>
    <t>http://thumb9.shutterstock.com/display_pic_with_logo/2733991/244396822/stock-photo-demolished-vehicles-line-highway-the-highway-of-death-were-destroyed-as-iraqi-forces-retreated-244396822.jpg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</si>
</sst>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rgb="FF000000"/>
      <name val="Times New Roman"/>
      <family val="1"/>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3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0" fillId="0" borderId="30" xfId="0" quotePrefix="1" applyBorder="1" applyAlignment="1">
      <alignment vertical="center" wrapText="1"/>
    </xf>
    <xf numFmtId="0" fontId="22" fillId="0" borderId="0" xfId="0" applyFont="1"/>
    <xf numFmtId="0" fontId="22" fillId="0" borderId="0" xfId="0" applyFont="1" applyAlignment="1">
      <alignment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0" borderId="26" xfId="0" applyNumberFormat="1" applyFont="1" applyBorder="1" applyAlignment="1">
      <alignment horizontal="center"/>
    </xf>
    <xf numFmtId="164" fontId="9" fillId="0" borderId="25" xfId="0" applyNumberFormat="1" applyFont="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10" fillId="5" borderId="35" xfId="0" applyFont="1" applyFill="1" applyBorder="1" applyAlignment="1">
      <alignment horizontal="center" vertical="center"/>
    </xf>
    <xf numFmtId="1" fontId="9" fillId="0" borderId="5" xfId="0" applyNumberFormat="1" applyFont="1" applyFill="1" applyBorder="1" applyAlignment="1">
      <alignment vertical="center" wrapText="1"/>
    </xf>
    <xf numFmtId="0" fontId="2" fillId="0" borderId="24" xfId="0" applyFont="1" applyFill="1" applyBorder="1" applyAlignment="1">
      <alignment vertical="center" wrapText="1"/>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wrapText="1"/>
    </xf>
    <xf numFmtId="0" fontId="3" fillId="5" borderId="37" xfId="0" applyFont="1" applyFill="1" applyBorder="1" applyAlignment="1">
      <alignment horizontal="center" vertical="center"/>
    </xf>
    <xf numFmtId="0" fontId="22" fillId="0" borderId="5" xfId="0" applyFont="1" applyBorder="1"/>
    <xf numFmtId="0" fontId="4" fillId="0" borderId="5" xfId="51" applyBorder="1" applyAlignment="1">
      <alignment vertical="center"/>
    </xf>
    <xf numFmtId="0" fontId="4" fillId="0" borderId="5" xfId="51" applyBorder="1"/>
    <xf numFmtId="0" fontId="9" fillId="9" borderId="5" xfId="0" applyFont="1" applyFill="1" applyBorder="1"/>
    <xf numFmtId="0" fontId="22" fillId="9" borderId="0" xfId="0" applyFont="1" applyFill="1"/>
    <xf numFmtId="0" fontId="2" fillId="9" borderId="5" xfId="0" applyFont="1" applyFill="1" applyBorder="1"/>
    <xf numFmtId="0" fontId="2" fillId="9" borderId="0" xfId="0" applyFont="1" applyFill="1" applyBorder="1"/>
    <xf numFmtId="0" fontId="2" fillId="9" borderId="0" xfId="0" applyFont="1" applyFill="1" applyBorder="1" applyAlignment="1">
      <alignment wrapText="1"/>
    </xf>
    <xf numFmtId="0" fontId="22" fillId="0" borderId="0" xfId="0" applyFont="1" applyAlignment="1">
      <alignment vertical="center"/>
    </xf>
    <xf numFmtId="1" fontId="9" fillId="0" borderId="5" xfId="0" applyNumberFormat="1" applyFont="1" applyFill="1" applyBorder="1" applyAlignment="1">
      <alignment horizontal="left" vertical="center" wrapText="1"/>
    </xf>
    <xf numFmtId="0" fontId="9" fillId="0" borderId="5" xfId="0" applyFont="1" applyFill="1" applyBorder="1" applyAlignment="1">
      <alignment vertical="center" wrapText="1"/>
    </xf>
    <xf numFmtId="1" fontId="9" fillId="9" borderId="5" xfId="0" applyNumberFormat="1" applyFont="1" applyFill="1" applyBorder="1" applyAlignment="1">
      <alignment vertical="center" wrapText="1"/>
    </xf>
    <xf numFmtId="1" fontId="9" fillId="9" borderId="5" xfId="0" applyNumberFormat="1" applyFont="1" applyFill="1" applyBorder="1" applyAlignment="1">
      <alignment horizontal="left" vertical="center" wrapText="1"/>
    </xf>
    <xf numFmtId="0" fontId="9" fillId="9" borderId="5" xfId="0" applyFont="1" applyFill="1" applyBorder="1" applyAlignment="1">
      <alignment vertical="center" wrapText="1"/>
    </xf>
    <xf numFmtId="0" fontId="2" fillId="9" borderId="5" xfId="0" applyFont="1" applyFill="1" applyBorder="1" applyAlignment="1">
      <alignment vertical="center" wrapText="1"/>
    </xf>
    <xf numFmtId="0" fontId="2" fillId="9" borderId="24" xfId="0" applyFont="1" applyFill="1" applyBorder="1" applyAlignment="1">
      <alignment vertical="center" wrapText="1"/>
    </xf>
    <xf numFmtId="0" fontId="6" fillId="9" borderId="5" xfId="0" applyFont="1" applyFill="1" applyBorder="1" applyAlignment="1">
      <alignment wrapText="1"/>
    </xf>
    <xf numFmtId="0" fontId="8" fillId="9" borderId="5" xfId="0" applyFont="1" applyFill="1" applyBorder="1" applyAlignment="1">
      <alignment wrapText="1"/>
    </xf>
    <xf numFmtId="0" fontId="7" fillId="9" borderId="5" xfId="0" applyFont="1" applyFill="1" applyBorder="1" applyAlignment="1">
      <alignment wrapText="1"/>
    </xf>
    <xf numFmtId="1" fontId="2" fillId="9" borderId="5" xfId="0" applyNumberFormat="1" applyFont="1" applyFill="1" applyBorder="1" applyAlignment="1">
      <alignment horizontal="left" vertical="center" wrapText="1"/>
    </xf>
    <xf numFmtId="0" fontId="6" fillId="9" borderId="5" xfId="0" applyFont="1" applyFill="1" applyBorder="1" applyAlignment="1">
      <alignment vertical="center" wrapText="1"/>
    </xf>
    <xf numFmtId="0" fontId="2" fillId="9" borderId="5" xfId="0" applyFont="1" applyFill="1" applyBorder="1" applyAlignment="1">
      <alignmen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iles.redsafeworld.net/200000183-1f422203b5/palestina-israel.jpg" TargetMode="External"/><Relationship Id="rId2" Type="http://schemas.openxmlformats.org/officeDocument/2006/relationships/hyperlink" Target="http://www.abc.es/Media/201112/03/arabe--644x362.jpg" TargetMode="External"/><Relationship Id="rId1" Type="http://schemas.openxmlformats.org/officeDocument/2006/relationships/hyperlink" Target="http://thumbnails.visually.netdna-cdn.com/world-commodities-map-africa_536becb7083f7_w1243.png" TargetMode="External"/><Relationship Id="rId6" Type="http://schemas.openxmlformats.org/officeDocument/2006/relationships/printerSettings" Target="../printerSettings/printerSettings1.bin"/><Relationship Id="rId5" Type="http://schemas.openxmlformats.org/officeDocument/2006/relationships/hyperlink" Target="http://bucket3.clanacion.com.ar/anexos/fotos/62/torres-gemelas-10-anos-1424162w300.jpg" TargetMode="External"/><Relationship Id="rId4" Type="http://schemas.openxmlformats.org/officeDocument/2006/relationships/hyperlink" Target="http://3.bp.blogspot.com/-1U_eLIZedvA/Te0P2K1vDSI/AAAAAAAAAEE/2mED8CKTMi0/s1600/golfo-us.gif"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31"/>
  <sheetViews>
    <sheetView showGridLines="0" tabSelected="1" zoomScale="120" zoomScaleNormal="120" zoomScalePageLayoutView="140" workbookViewId="0">
      <pane ySplit="9" topLeftCell="A10" activePane="bottomLeft" state="frozen"/>
      <selection pane="bottomLeft" activeCell="A49" sqref="A49"/>
    </sheetView>
  </sheetViews>
  <sheetFormatPr baseColWidth="10" defaultColWidth="10.88671875" defaultRowHeight="13.5"/>
  <cols>
    <col min="1" max="1" width="20.5546875" style="2" customWidth="1"/>
    <col min="2" max="2" width="21" style="2" customWidth="1"/>
    <col min="3" max="3" width="21.21875" style="2" customWidth="1"/>
    <col min="4" max="4" width="18.44140625" style="2" customWidth="1"/>
    <col min="5" max="5" width="13.109375" style="2" customWidth="1"/>
    <col min="6" max="6" width="28.21875" style="2" customWidth="1"/>
    <col min="7" max="7" width="20.44140625" style="2" customWidth="1"/>
    <col min="8" max="8" width="28.6640625" style="2" customWidth="1"/>
    <col min="9" max="9" width="20.44140625" style="2" customWidth="1"/>
    <col min="10" max="10" width="34.88671875" style="17" customWidth="1"/>
    <col min="11" max="11" width="29.6640625" style="17" customWidth="1"/>
    <col min="12" max="12" width="20.33203125" style="2" customWidth="1"/>
    <col min="13" max="13" width="14.44140625" style="2" customWidth="1"/>
    <col min="14" max="16384" width="10.88671875" style="2"/>
  </cols>
  <sheetData>
    <row r="1" spans="1:16" ht="16.5" thickBot="1">
      <c r="A1" s="1"/>
      <c r="B1" s="1"/>
      <c r="C1" s="1"/>
      <c r="D1" s="1"/>
      <c r="F1" s="1"/>
      <c r="G1" s="1"/>
      <c r="H1" s="45"/>
      <c r="I1" s="45"/>
      <c r="J1" s="16"/>
      <c r="K1" s="16"/>
    </row>
    <row r="2" spans="1:16" ht="15.75">
      <c r="A2" s="1"/>
      <c r="B2" s="3" t="s">
        <v>129</v>
      </c>
      <c r="C2" s="78" t="s">
        <v>23</v>
      </c>
      <c r="D2" s="79"/>
      <c r="F2" s="71" t="s">
        <v>0</v>
      </c>
      <c r="G2" s="72"/>
      <c r="H2" s="45"/>
      <c r="I2" s="45"/>
      <c r="J2" s="16"/>
    </row>
    <row r="3" spans="1:16" ht="15.75">
      <c r="A3" s="1"/>
      <c r="B3" s="4" t="s">
        <v>8</v>
      </c>
      <c r="C3" s="80">
        <v>10</v>
      </c>
      <c r="D3" s="81"/>
      <c r="F3" s="73">
        <v>42122</v>
      </c>
      <c r="G3" s="74"/>
      <c r="H3" s="45"/>
      <c r="I3" s="45"/>
      <c r="J3" s="16"/>
    </row>
    <row r="4" spans="1:16" ht="16.5">
      <c r="A4" s="1"/>
      <c r="B4" s="4" t="s">
        <v>54</v>
      </c>
      <c r="C4" s="80" t="s">
        <v>145</v>
      </c>
      <c r="D4" s="81"/>
      <c r="E4" s="5"/>
      <c r="F4" s="44" t="s">
        <v>55</v>
      </c>
      <c r="G4" s="43" t="s">
        <v>147</v>
      </c>
      <c r="H4" s="45"/>
      <c r="I4" s="45"/>
      <c r="J4" s="16"/>
      <c r="K4" s="16"/>
    </row>
    <row r="5" spans="1:16" ht="16.5" thickBot="1">
      <c r="A5" s="1"/>
      <c r="B5" s="6" t="s">
        <v>1</v>
      </c>
      <c r="C5" s="82" t="s">
        <v>146</v>
      </c>
      <c r="D5" s="83"/>
      <c r="E5" s="5"/>
      <c r="F5" s="42" t="str">
        <f>IF(G4="Recurso","Motor del recurso","")</f>
        <v/>
      </c>
      <c r="G5" s="42"/>
      <c r="H5" s="45"/>
      <c r="I5" s="66"/>
      <c r="J5" s="16"/>
      <c r="K5" s="16"/>
    </row>
    <row r="6" spans="1:16" ht="16.5" thickBot="1">
      <c r="A6" s="1"/>
      <c r="B6" s="1"/>
      <c r="C6" s="1"/>
      <c r="D6" s="1"/>
      <c r="E6" s="7"/>
      <c r="F6" s="1"/>
      <c r="G6" s="1"/>
      <c r="H6" s="45"/>
      <c r="I6" s="45"/>
      <c r="J6" s="16"/>
      <c r="K6" s="16"/>
    </row>
    <row r="7" spans="1:16" ht="15" customHeight="1">
      <c r="A7" s="1"/>
      <c r="B7" s="29" t="s">
        <v>40</v>
      </c>
      <c r="C7" s="8" t="s">
        <v>148</v>
      </c>
      <c r="D7" s="28" t="s">
        <v>39</v>
      </c>
      <c r="F7" s="1"/>
      <c r="G7" s="1"/>
      <c r="H7" s="1"/>
      <c r="I7" s="1"/>
      <c r="J7" s="16"/>
      <c r="K7" s="16"/>
    </row>
    <row r="8" spans="1:16" s="9" customFormat="1" ht="16.5" thickBot="1">
      <c r="A8" s="10"/>
      <c r="B8" s="10"/>
      <c r="C8" s="10"/>
      <c r="D8" s="11"/>
      <c r="E8" s="11"/>
      <c r="F8" s="75" t="s">
        <v>62</v>
      </c>
      <c r="G8" s="76"/>
      <c r="H8" s="76"/>
      <c r="I8" s="77"/>
      <c r="J8" s="18"/>
      <c r="K8" s="12"/>
      <c r="L8" s="2"/>
      <c r="M8" s="2"/>
      <c r="N8" s="2"/>
      <c r="O8" s="2"/>
      <c r="P8" s="2"/>
    </row>
    <row r="9" spans="1:16" ht="26.25" thickBot="1">
      <c r="A9" s="105" t="s">
        <v>2</v>
      </c>
      <c r="B9" s="106" t="s">
        <v>9</v>
      </c>
      <c r="C9" s="107" t="s">
        <v>3</v>
      </c>
      <c r="D9" s="107" t="s">
        <v>4</v>
      </c>
      <c r="E9" s="107" t="s">
        <v>5</v>
      </c>
      <c r="F9" s="102" t="s">
        <v>61</v>
      </c>
      <c r="G9" s="102" t="s">
        <v>59</v>
      </c>
      <c r="H9" s="102" t="s">
        <v>60</v>
      </c>
      <c r="I9" s="65" t="s">
        <v>121</v>
      </c>
      <c r="J9" s="23" t="s">
        <v>6</v>
      </c>
      <c r="K9" s="24" t="s">
        <v>7</v>
      </c>
    </row>
    <row r="10" spans="1:16" s="114" customFormat="1">
      <c r="A10" s="111" t="s">
        <v>149</v>
      </c>
      <c r="B10" s="112" t="s">
        <v>222</v>
      </c>
      <c r="C10" s="111" t="s">
        <v>147</v>
      </c>
      <c r="D10" s="111" t="s">
        <v>167</v>
      </c>
      <c r="E10" s="111" t="s">
        <v>168</v>
      </c>
      <c r="F10" s="113"/>
      <c r="G10" s="113"/>
      <c r="H10" s="113"/>
      <c r="J10" s="112" t="s">
        <v>223</v>
      </c>
      <c r="K10" s="115"/>
    </row>
    <row r="11" spans="1:16" s="12" customFormat="1" ht="13.9" customHeight="1">
      <c r="A11" s="103" t="s">
        <v>150</v>
      </c>
      <c r="B11" s="108" t="s">
        <v>169</v>
      </c>
      <c r="C11" s="25" t="str">
        <f>IF(OR(B11&lt;&gt;"",J11&lt;&gt;""),IF($G$4="Recurso",CONCATENATE($G$4," ",$G$5),$G$4),"")</f>
        <v>Cuaderno de Estudio</v>
      </c>
      <c r="D11" s="14" t="s">
        <v>167</v>
      </c>
      <c r="E11" s="14" t="s">
        <v>168</v>
      </c>
      <c r="F11" s="14" t="str">
        <f>IF(OR(B11&lt;&gt;"",J11&lt;&gt;""),CONCATENATE($C$7,"_",$A11,IF($G$4="Cuaderno de Estudio","_small",CONCATENATE(IF(I11="","","n"),IF(LEFT($G$5,1)="F",".jpg",".png")))),"")</f>
        <v>CS_10_02_CO_F2_small</v>
      </c>
      <c r="G11" s="14" t="str">
        <f>IF(F11&lt;&gt;"",IF($G$4="Recurso",IF(LEFT($G$5,1)="M",VLOOKUP($G$5,'Definición técnica de imagenes'!$A$3:$G$17,5,FALSE),IF($G$5="F1",'Definición técnica de imagenes'!$E$15,'Definición técnica de imagenes'!$F$13)),'Definición técnica de imagenes'!$E$16),"")</f>
        <v>526 x 370 px</v>
      </c>
      <c r="H11" s="14" t="str">
        <f>IF(AND(I11&lt;&gt;"",I11&lt;&gt;0),IF(OR(B11&lt;&gt;"",J11&lt;&gt;""),CONCATENATE($C$7,"_",$A11,IF($G$4="Cuaderno de Estudio","_zoom",CONCATENATE("a",IF(LEFT($G$5,1)="F",".jpg",".png")))),""),"")</f>
        <v>CS_10_02_CO_F2_zoom</v>
      </c>
      <c r="I11" s="104" t="str">
        <f>IF(OR(B11&lt;&gt;"",J11&lt;&gt;""),IF($G$4="Recurso",IF(LEFT($G$5,1)="M",IF(VLOOKUP($G$5,'Definición técnica de imagenes'!$A$3:$G$17,6,FALSE)=0,"",VLOOKUP($G$5,'Definición técnica de imagenes'!$A$3:$G$17,6,FALSE)),IF($G$5="F1","","")),'Definición técnica de imagenes'!$F$16),"")</f>
        <v>800 x 600 px</v>
      </c>
      <c r="J11" s="69" t="s">
        <v>170</v>
      </c>
      <c r="K11" s="15"/>
    </row>
    <row r="12" spans="1:16" s="12" customFormat="1">
      <c r="A12" s="103" t="s">
        <v>151</v>
      </c>
      <c r="B12" s="108" t="s">
        <v>165</v>
      </c>
      <c r="C12" s="25" t="str">
        <f>IF(OR(B12&lt;&gt;"",J12&lt;&gt;""),IF($G$4="Recurso",CONCATENATE($G$4," ",$G$5),$G$4),"")</f>
        <v>Cuaderno de Estudio</v>
      </c>
      <c r="D12" s="14" t="s">
        <v>167</v>
      </c>
      <c r="E12" s="14" t="s">
        <v>168</v>
      </c>
      <c r="F12" s="14" t="str">
        <f>IF(OR(B12&lt;&gt;"",J12&lt;&gt;""),CONCATENATE($C$7,"_",$A12,IF($G$4="Cuaderno de Estudio","_small",CONCATENATE(IF(I12="","","n"),IF(LEFT($G$5,1)="F",".jpg",".png")))),"")</f>
        <v>CS_10_02_CO_F3_small</v>
      </c>
      <c r="G12" s="14" t="str">
        <f>IF(F12&lt;&gt;"",IF($G$4="Recurso",IF(LEFT($G$5,1)="M",VLOOKUP($G$5,'Definición técnica de imagenes'!$A$3:$G$17,5,FALSE),IF($G$5="F1",'Definición técnica de imagenes'!$E$15,'Definición técnica de imagenes'!$F$13)),'Definición técnica de imagenes'!$E$16),"")</f>
        <v>526 x 370 px</v>
      </c>
      <c r="H12" s="14" t="str">
        <f>IF(AND(I12&lt;&gt;"",I12&lt;&gt;0),IF(OR(B12&lt;&gt;"",J12&lt;&gt;""),CONCATENATE($C$7,"_",$A12,IF($G$4="Cuaderno de Estudio","_zoom",CONCATENATE("a",IF(LEFT($G$5,1)="F",".jpg",".png")))),""),"")</f>
        <v>CS_10_02_CO_F3_zoom</v>
      </c>
      <c r="I12" s="104" t="str">
        <f>IF(OR(B12&lt;&gt;"",J12&lt;&gt;""),IF($G$4="Recurso",IF(LEFT($G$5,1)="M",IF(VLOOKUP($G$5,'Definición técnica de imagenes'!$A$3:$G$17,6,FALSE)=0,"",VLOOKUP($G$5,'Definición técnica de imagenes'!$A$3:$G$17,6,FALSE)),IF($G$5="F1","","")),'Definición técnica de imagenes'!$F$16),"")</f>
        <v>800 x 600 px</v>
      </c>
      <c r="J12" s="69" t="s">
        <v>166</v>
      </c>
      <c r="K12" s="19"/>
    </row>
    <row r="13" spans="1:16" s="12" customFormat="1">
      <c r="A13" s="103" t="s">
        <v>152</v>
      </c>
      <c r="B13" s="116" t="s">
        <v>224</v>
      </c>
      <c r="C13" s="117" t="s">
        <v>147</v>
      </c>
      <c r="D13" s="118" t="s">
        <v>167</v>
      </c>
      <c r="E13" s="118" t="s">
        <v>168</v>
      </c>
      <c r="F13" s="14"/>
      <c r="G13" s="14"/>
      <c r="H13" s="14"/>
      <c r="I13" s="104"/>
      <c r="J13" s="69" t="s">
        <v>225</v>
      </c>
      <c r="K13" s="19"/>
    </row>
    <row r="14" spans="1:16" s="12" customFormat="1">
      <c r="A14" s="103" t="s">
        <v>153</v>
      </c>
      <c r="B14" s="108" t="s">
        <v>171</v>
      </c>
      <c r="C14" s="25" t="str">
        <f t="shared" ref="C14:C97" si="0">IF(OR(B14&lt;&gt;"",J14&lt;&gt;""),IF($G$4="Recurso",CONCATENATE($G$4," ",$G$5),$G$4),"")</f>
        <v>Cuaderno de Estudio</v>
      </c>
      <c r="D14" s="14" t="s">
        <v>167</v>
      </c>
      <c r="E14" s="14" t="s">
        <v>168</v>
      </c>
      <c r="F14" s="14" t="str">
        <f t="shared" ref="F14:F97" si="1">IF(OR(B14&lt;&gt;"",J14&lt;&gt;""),CONCATENATE($C$7,"_",$A14,IF($G$4="Cuaderno de Estudio","_small",CONCATENATE(IF(I14="","","n"),IF(LEFT($G$5,1)="F",".jpg",".png")))),"")</f>
        <v>CS_10_02_CO_F5_small</v>
      </c>
      <c r="G14" s="14" t="str">
        <f>IF(F14&lt;&gt;"",IF($G$4="Recurso",IF(LEFT($G$5,1)="M",VLOOKUP($G$5,'Definición técnica de imagenes'!$A$3:$G$17,5,FALSE),IF($G$5="F1",'Definición técnica de imagenes'!$E$15,'Definición técnica de imagenes'!$F$13)),'Definición técnica de imagenes'!$E$16),"")</f>
        <v>526 x 370 px</v>
      </c>
      <c r="H14" s="14" t="str">
        <f t="shared" ref="H14:H97" si="2">IF(AND(I14&lt;&gt;"",I14&lt;&gt;0),IF(OR(B14&lt;&gt;"",J14&lt;&gt;""),CONCATENATE($C$7,"_",$A14,IF($G$4="Cuaderno de Estudio","_zoom",CONCATENATE("a",IF(LEFT($G$5,1)="F",".jpg",".png")))),""),"")</f>
        <v>CS_10_02_CO_F5_zoom</v>
      </c>
      <c r="I14" s="104" t="str">
        <f>IF(OR(B14&lt;&gt;"",J14&lt;&gt;""),IF($G$4="Recurso",IF(LEFT($G$5,1)="M",IF(VLOOKUP($G$5,'Definición técnica de imagenes'!$A$3:$G$17,6,FALSE)=0,"",VLOOKUP($G$5,'Definición técnica de imagenes'!$A$3:$G$17,6,FALSE)),IF($G$5="F1","","")),'Definición técnica de imagenes'!$F$16),"")</f>
        <v>800 x 600 px</v>
      </c>
      <c r="J14" s="69" t="s">
        <v>172</v>
      </c>
      <c r="K14" s="19"/>
    </row>
    <row r="15" spans="1:16" s="12" customFormat="1">
      <c r="A15" s="103" t="s">
        <v>154</v>
      </c>
      <c r="B15" s="108" t="s">
        <v>173</v>
      </c>
      <c r="C15" s="25" t="str">
        <f t="shared" si="0"/>
        <v>Cuaderno de Estudio</v>
      </c>
      <c r="D15" s="14" t="s">
        <v>167</v>
      </c>
      <c r="E15" s="14" t="s">
        <v>168</v>
      </c>
      <c r="F15" s="14" t="str">
        <f t="shared" si="1"/>
        <v>CS_10_02_CO_F6_small</v>
      </c>
      <c r="G15" s="14" t="str">
        <f>IF(F15&lt;&gt;"",IF($G$4="Recurso",IF(LEFT($G$5,1)="M",VLOOKUP($G$5,'Definición técnica de imagenes'!$A$3:$G$17,5,FALSE),IF($G$5="F1",'Definición técnica de imagenes'!$E$15,'Definición técnica de imagenes'!$F$13)),'Definición técnica de imagenes'!$E$16),"")</f>
        <v>526 x 370 px</v>
      </c>
      <c r="H15" s="14" t="str">
        <f t="shared" si="2"/>
        <v>CS_10_02_CO_F6_zoom</v>
      </c>
      <c r="I15" s="104" t="str">
        <f>IF(OR(B15&lt;&gt;"",J15&lt;&gt;""),IF($G$4="Recurso",IF(LEFT($G$5,1)="M",IF(VLOOKUP($G$5,'Definición técnica de imagenes'!$A$3:$G$17,6,FALSE)=0,"",VLOOKUP($G$5,'Definición técnica de imagenes'!$A$3:$G$17,6,FALSE)),IF($G$5="F1","","")),'Definición técnica de imagenes'!$F$16),"")</f>
        <v>800 x 600 px</v>
      </c>
      <c r="J15" s="69" t="s">
        <v>174</v>
      </c>
      <c r="K15" s="19"/>
    </row>
    <row r="16" spans="1:16" s="115" customFormat="1">
      <c r="A16" s="119" t="s">
        <v>155</v>
      </c>
      <c r="B16" s="112" t="s">
        <v>227</v>
      </c>
      <c r="C16" s="120" t="s">
        <v>147</v>
      </c>
      <c r="D16" s="121" t="s">
        <v>167</v>
      </c>
      <c r="E16" s="121" t="s">
        <v>168</v>
      </c>
      <c r="F16" s="122"/>
      <c r="G16" s="122"/>
      <c r="H16" s="122"/>
      <c r="I16" s="123"/>
      <c r="J16" s="112" t="s">
        <v>226</v>
      </c>
      <c r="K16" s="124"/>
    </row>
    <row r="17" spans="1:11" s="12" customFormat="1">
      <c r="A17" s="103" t="s">
        <v>156</v>
      </c>
      <c r="B17" s="108" t="s">
        <v>175</v>
      </c>
      <c r="C17" s="25" t="str">
        <f t="shared" si="0"/>
        <v>Cuaderno de Estudio</v>
      </c>
      <c r="D17" s="14" t="s">
        <v>167</v>
      </c>
      <c r="E17" s="14" t="s">
        <v>168</v>
      </c>
      <c r="F17" s="14" t="str">
        <f t="shared" si="1"/>
        <v>CS_10_02_CO_F8_small</v>
      </c>
      <c r="G17" s="14" t="str">
        <f>IF(F17&lt;&gt;"",IF($G$4="Recurso",IF(LEFT($G$5,1)="M",VLOOKUP($G$5,'Definición técnica de imagenes'!$A$3:$G$17,5,FALSE),IF($G$5="F1",'Definición técnica de imagenes'!$E$15,'Definición técnica de imagenes'!$F$13)),'Definición técnica de imagenes'!$E$16),"")</f>
        <v>526 x 370 px</v>
      </c>
      <c r="H17" s="14" t="str">
        <f t="shared" si="2"/>
        <v>CS_10_02_CO_F8_zoom</v>
      </c>
      <c r="I17" s="104" t="str">
        <f>IF(OR(B17&lt;&gt;"",J17&lt;&gt;""),IF($G$4="Recurso",IF(LEFT($G$5,1)="M",IF(VLOOKUP($G$5,'Definición técnica de imagenes'!$A$3:$G$17,6,FALSE)=0,"",VLOOKUP($G$5,'Definición técnica de imagenes'!$A$3:$G$17,6,FALSE)),IF($G$5="F1","","")),'Definición técnica de imagenes'!$F$16),"")</f>
        <v>800 x 600 px</v>
      </c>
      <c r="J17" s="69" t="s">
        <v>176</v>
      </c>
      <c r="K17" s="19"/>
    </row>
    <row r="18" spans="1:11" s="115" customFormat="1">
      <c r="A18" s="119" t="s">
        <v>157</v>
      </c>
      <c r="B18" s="112" t="s">
        <v>229</v>
      </c>
      <c r="C18" s="120" t="s">
        <v>147</v>
      </c>
      <c r="D18" s="121" t="s">
        <v>167</v>
      </c>
      <c r="E18" s="121" t="s">
        <v>168</v>
      </c>
      <c r="F18" s="122"/>
      <c r="G18" s="122"/>
      <c r="H18" s="122"/>
      <c r="I18" s="123"/>
      <c r="J18" s="112" t="s">
        <v>228</v>
      </c>
      <c r="K18" s="124"/>
    </row>
    <row r="19" spans="1:11" s="12" customFormat="1">
      <c r="A19" s="103" t="s">
        <v>158</v>
      </c>
      <c r="B19" s="108" t="s">
        <v>177</v>
      </c>
      <c r="C19" s="25" t="str">
        <f t="shared" si="0"/>
        <v>Cuaderno de Estudio</v>
      </c>
      <c r="D19" s="14" t="s">
        <v>167</v>
      </c>
      <c r="E19" s="14" t="s">
        <v>168</v>
      </c>
      <c r="F19" s="14" t="str">
        <f t="shared" si="1"/>
        <v>CS_10_02_CO_F10_small</v>
      </c>
      <c r="G19" s="14" t="str">
        <f>IF(F19&lt;&gt;"",IF($G$4="Recurso",IF(LEFT($G$5,1)="M",VLOOKUP($G$5,'Definición técnica de imagenes'!$A$3:$G$17,5,FALSE),IF($G$5="F1",'Definición técnica de imagenes'!$E$15,'Definición técnica de imagenes'!$F$13)),'Definición técnica de imagenes'!$E$16),"")</f>
        <v>526 x 370 px</v>
      </c>
      <c r="H19" s="14" t="str">
        <f t="shared" si="2"/>
        <v>CS_10_02_CO_F10_zoom</v>
      </c>
      <c r="I19" s="104" t="str">
        <f>IF(OR(B19&lt;&gt;"",J19&lt;&gt;""),IF($G$4="Recurso",IF(LEFT($G$5,1)="M",IF(VLOOKUP($G$5,'Definición técnica de imagenes'!$A$3:$G$17,6,FALSE)=0,"",VLOOKUP($G$5,'Definición técnica de imagenes'!$A$3:$G$17,6,FALSE)),IF($G$5="F1","","")),'Definición técnica de imagenes'!$F$16),"")</f>
        <v>800 x 600 px</v>
      </c>
      <c r="J19" s="69" t="s">
        <v>178</v>
      </c>
      <c r="K19" s="20"/>
    </row>
    <row r="20" spans="1:11" s="12" customFormat="1" ht="14.25">
      <c r="A20" s="103" t="s">
        <v>159</v>
      </c>
      <c r="B20" s="108" t="s">
        <v>179</v>
      </c>
      <c r="C20" s="25" t="str">
        <f t="shared" si="0"/>
        <v>Cuaderno de Estudio</v>
      </c>
      <c r="D20" s="14" t="s">
        <v>167</v>
      </c>
      <c r="E20" s="14" t="s">
        <v>168</v>
      </c>
      <c r="F20" s="14" t="str">
        <f t="shared" si="1"/>
        <v>CS_10_02_CO_F11_small</v>
      </c>
      <c r="G20" s="14" t="str">
        <f>IF(F20&lt;&gt;"",IF($G$4="Recurso",IF(LEFT($G$5,1)="M",VLOOKUP($G$5,'Definición técnica de imagenes'!$A$3:$G$17,5,FALSE),IF($G$5="F1",'Definición técnica de imagenes'!$E$15,'Definición técnica de imagenes'!$F$13)),'Definición técnica de imagenes'!$E$16),"")</f>
        <v>526 x 370 px</v>
      </c>
      <c r="H20" s="14" t="str">
        <f t="shared" si="2"/>
        <v>CS_10_02_CO_F11_zoom</v>
      </c>
      <c r="I20" s="104" t="str">
        <f>IF(OR(B20&lt;&gt;"",J20&lt;&gt;""),IF($G$4="Recurso",IF(LEFT($G$5,1)="M",IF(VLOOKUP($G$5,'Definición técnica de imagenes'!$A$3:$G$17,6,FALSE)=0,"",VLOOKUP($G$5,'Definición técnica de imagenes'!$A$3:$G$17,6,FALSE)),IF($G$5="F1","","")),'Definición técnica de imagenes'!$F$16),"")</f>
        <v>800 x 600 px</v>
      </c>
      <c r="J20" s="69" t="s">
        <v>180</v>
      </c>
      <c r="K20" s="26"/>
    </row>
    <row r="21" spans="1:11" s="115" customFormat="1" ht="14.25">
      <c r="A21" s="119" t="s">
        <v>160</v>
      </c>
      <c r="B21" s="112" t="s">
        <v>231</v>
      </c>
      <c r="C21" s="120" t="s">
        <v>147</v>
      </c>
      <c r="D21" s="121" t="s">
        <v>167</v>
      </c>
      <c r="E21" s="121" t="s">
        <v>168</v>
      </c>
      <c r="F21" s="122"/>
      <c r="G21" s="122"/>
      <c r="H21" s="122"/>
      <c r="I21" s="123"/>
      <c r="J21" s="112" t="s">
        <v>230</v>
      </c>
      <c r="K21" s="125"/>
    </row>
    <row r="22" spans="1:11" s="115" customFormat="1" ht="14.25">
      <c r="A22" s="119" t="s">
        <v>98</v>
      </c>
      <c r="B22" s="112" t="s">
        <v>233</v>
      </c>
      <c r="C22" s="120" t="s">
        <v>147</v>
      </c>
      <c r="D22" s="121" t="s">
        <v>167</v>
      </c>
      <c r="E22" s="121" t="s">
        <v>168</v>
      </c>
      <c r="F22" s="122"/>
      <c r="G22" s="122"/>
      <c r="H22" s="122"/>
      <c r="I22" s="123"/>
      <c r="J22" s="112" t="s">
        <v>232</v>
      </c>
      <c r="K22" s="125"/>
    </row>
    <row r="23" spans="1:11" s="12" customFormat="1">
      <c r="A23" s="103" t="s">
        <v>161</v>
      </c>
      <c r="B23" s="108" t="s">
        <v>181</v>
      </c>
      <c r="C23" s="25" t="str">
        <f t="shared" si="0"/>
        <v>Cuaderno de Estudio</v>
      </c>
      <c r="D23" s="14" t="s">
        <v>167</v>
      </c>
      <c r="E23" s="14" t="s">
        <v>168</v>
      </c>
      <c r="F23" s="14" t="str">
        <f t="shared" si="1"/>
        <v>CS_10_02_CO_F14_small</v>
      </c>
      <c r="G23" s="14" t="str">
        <f>IF(F23&lt;&gt;"",IF($G$4="Recurso",IF(LEFT($G$5,1)="M",VLOOKUP($G$5,'Definición técnica de imagenes'!$A$3:$G$17,5,FALSE),IF($G$5="F1",'Definición técnica de imagenes'!$E$15,'Definición técnica de imagenes'!$F$13)),'Definición técnica de imagenes'!$E$16),"")</f>
        <v>526 x 370 px</v>
      </c>
      <c r="H23" s="14" t="str">
        <f t="shared" si="2"/>
        <v>CS_10_02_CO_F14_zoom</v>
      </c>
      <c r="I23" s="104" t="str">
        <f>IF(OR(B23&lt;&gt;"",J23&lt;&gt;""),IF($G$4="Recurso",IF(LEFT($G$5,1)="M",IF(VLOOKUP($G$5,'Definición técnica de imagenes'!$A$3:$G$17,6,FALSE)=0,"",VLOOKUP($G$5,'Definición técnica de imagenes'!$A$3:$G$17,6,FALSE)),IF($G$5="F1","","")),'Definición técnica de imagenes'!$F$16),"")</f>
        <v>800 x 600 px</v>
      </c>
      <c r="J23" s="69" t="s">
        <v>182</v>
      </c>
      <c r="K23" s="20"/>
    </row>
    <row r="24" spans="1:11" s="115" customFormat="1">
      <c r="A24" s="119" t="s">
        <v>162</v>
      </c>
      <c r="B24" s="112" t="s">
        <v>235</v>
      </c>
      <c r="C24" s="120" t="s">
        <v>147</v>
      </c>
      <c r="D24" s="121" t="s">
        <v>167</v>
      </c>
      <c r="E24" s="121" t="s">
        <v>168</v>
      </c>
      <c r="F24" s="122"/>
      <c r="G24" s="122"/>
      <c r="H24" s="122"/>
      <c r="I24" s="123"/>
      <c r="J24" s="112" t="s">
        <v>234</v>
      </c>
      <c r="K24" s="126"/>
    </row>
    <row r="25" spans="1:11" s="115" customFormat="1">
      <c r="A25" s="119" t="s">
        <v>163</v>
      </c>
      <c r="B25" s="112" t="s">
        <v>237</v>
      </c>
      <c r="C25" s="120" t="s">
        <v>147</v>
      </c>
      <c r="D25" s="121" t="s">
        <v>167</v>
      </c>
      <c r="E25" s="121" t="s">
        <v>168</v>
      </c>
      <c r="F25" s="122"/>
      <c r="G25" s="122"/>
      <c r="H25" s="122"/>
      <c r="I25" s="123"/>
      <c r="J25" s="112" t="s">
        <v>236</v>
      </c>
      <c r="K25" s="126"/>
    </row>
    <row r="26" spans="1:11" s="12" customFormat="1" ht="20.25" customHeight="1">
      <c r="A26" s="103" t="s">
        <v>164</v>
      </c>
      <c r="B26" s="109" t="s">
        <v>183</v>
      </c>
      <c r="C26" s="25" t="str">
        <f t="shared" si="0"/>
        <v>Cuaderno de Estudio</v>
      </c>
      <c r="D26" s="14" t="s">
        <v>167</v>
      </c>
      <c r="E26" s="14" t="s">
        <v>168</v>
      </c>
      <c r="F26" s="14" t="str">
        <f t="shared" si="1"/>
        <v>CS_10_02_CO_F17_small</v>
      </c>
      <c r="G26" s="14" t="str">
        <f>IF(F26&lt;&gt;"",IF($G$4="Recurso",IF(LEFT($G$5,1)="M",VLOOKUP($G$5,'Definición técnica de imagenes'!$A$3:$G$17,5,FALSE),IF($G$5="F1",'Definición técnica de imagenes'!$E$15,'Definición técnica de imagenes'!$F$13)),'Definición técnica de imagenes'!$E$16),"")</f>
        <v>526 x 370 px</v>
      </c>
      <c r="H26" s="14" t="str">
        <f t="shared" si="2"/>
        <v>CS_10_02_CO_F17_zoom</v>
      </c>
      <c r="I26" s="104" t="str">
        <f>IF(OR(B26&lt;&gt;"",J26&lt;&gt;""),IF($G$4="Recurso",IF(LEFT($G$5,1)="M",IF(VLOOKUP($G$5,'Definición técnica de imagenes'!$A$3:$G$17,6,FALSE)=0,"",VLOOKUP($G$5,'Definición técnica de imagenes'!$A$3:$G$17,6,FALSE)),IF($G$5="F1","","")),'Definición técnica de imagenes'!$F$16),"")</f>
        <v>800 x 600 px</v>
      </c>
      <c r="J26" s="70" t="s">
        <v>184</v>
      </c>
      <c r="K26" s="20"/>
    </row>
    <row r="27" spans="1:11" s="12" customFormat="1" ht="14.25">
      <c r="A27" s="103" t="s">
        <v>199</v>
      </c>
      <c r="B27" s="108" t="s">
        <v>185</v>
      </c>
      <c r="C27" s="25" t="str">
        <f t="shared" si="0"/>
        <v>Cuaderno de Estudio</v>
      </c>
      <c r="D27" s="14" t="s">
        <v>167</v>
      </c>
      <c r="E27" s="14" t="s">
        <v>168</v>
      </c>
      <c r="F27" s="14" t="str">
        <f t="shared" si="1"/>
        <v>CS_10_02_CO_F18_small</v>
      </c>
      <c r="G27" s="14" t="str">
        <f>IF(F27&lt;&gt;"",IF($G$4="Recurso",IF(LEFT($G$5,1)="M",VLOOKUP($G$5,'Definición técnica de imagenes'!$A$3:$G$17,5,FALSE),IF($G$5="F1",'Definición técnica de imagenes'!$E$15,'Definición técnica de imagenes'!$F$13)),'Definición técnica de imagenes'!$E$16),"")</f>
        <v>526 x 370 px</v>
      </c>
      <c r="H27" s="14" t="str">
        <f t="shared" si="2"/>
        <v>CS_10_02_CO_F18_zoom</v>
      </c>
      <c r="I27" s="104" t="str">
        <f>IF(OR(B27&lt;&gt;"",J27&lt;&gt;""),IF($G$4="Recurso",IF(LEFT($G$5,1)="M",IF(VLOOKUP($G$5,'Definición técnica de imagenes'!$A$3:$G$17,6,FALSE)=0,"",VLOOKUP($G$5,'Definición técnica de imagenes'!$A$3:$G$17,6,FALSE)),IF($G$5="F1","","")),'Definición técnica de imagenes'!$F$16),"")</f>
        <v>800 x 600 px</v>
      </c>
      <c r="J27" s="69" t="s">
        <v>186</v>
      </c>
      <c r="K27" s="26"/>
    </row>
    <row r="28" spans="1:11" s="115" customFormat="1" ht="14.25">
      <c r="A28" s="119" t="s">
        <v>200</v>
      </c>
      <c r="B28" s="112" t="s">
        <v>239</v>
      </c>
      <c r="C28" s="120" t="s">
        <v>147</v>
      </c>
      <c r="D28" s="121" t="s">
        <v>167</v>
      </c>
      <c r="E28" s="121" t="s">
        <v>168</v>
      </c>
      <c r="F28" s="122"/>
      <c r="G28" s="122"/>
      <c r="H28" s="122"/>
      <c r="I28" s="123"/>
      <c r="J28" s="112" t="s">
        <v>238</v>
      </c>
      <c r="K28" s="125"/>
    </row>
    <row r="29" spans="1:11" s="115" customFormat="1" ht="14.25">
      <c r="A29" s="119" t="s">
        <v>201</v>
      </c>
      <c r="B29" s="112" t="s">
        <v>241</v>
      </c>
      <c r="C29" s="120" t="s">
        <v>147</v>
      </c>
      <c r="D29" s="121" t="s">
        <v>167</v>
      </c>
      <c r="E29" s="121" t="s">
        <v>168</v>
      </c>
      <c r="F29" s="122"/>
      <c r="G29" s="122"/>
      <c r="H29" s="122"/>
      <c r="I29" s="123"/>
      <c r="J29" s="112" t="s">
        <v>240</v>
      </c>
      <c r="K29" s="125"/>
    </row>
    <row r="30" spans="1:11" s="12" customFormat="1" ht="15.75">
      <c r="A30" s="103" t="s">
        <v>202</v>
      </c>
      <c r="B30" s="110" t="s">
        <v>187</v>
      </c>
      <c r="C30" s="25" t="str">
        <f t="shared" si="0"/>
        <v>Cuaderno de Estudio</v>
      </c>
      <c r="D30" s="14" t="s">
        <v>167</v>
      </c>
      <c r="E30" s="14" t="s">
        <v>168</v>
      </c>
      <c r="F30" s="14" t="str">
        <f t="shared" si="1"/>
        <v>CS_10_02_CO_F21_small</v>
      </c>
      <c r="G30" s="14" t="str">
        <f>IF(F30&lt;&gt;"",IF($G$4="Recurso",IF(LEFT($G$5,1)="M",VLOOKUP($G$5,'Definición técnica de imagenes'!$A$3:$G$17,5,FALSE),IF($G$5="F1",'Definición técnica de imagenes'!$E$15,'Definición técnica de imagenes'!$F$13)),'Definición técnica de imagenes'!$E$16),"")</f>
        <v>526 x 370 px</v>
      </c>
      <c r="H30" s="14" t="str">
        <f t="shared" si="2"/>
        <v>CS_10_02_CO_F21_zoom</v>
      </c>
      <c r="I30" s="104" t="str">
        <f>IF(OR(B30&lt;&gt;"",J30&lt;&gt;""),IF($G$4="Recurso",IF(LEFT($G$5,1)="M",IF(VLOOKUP($G$5,'Definición técnica de imagenes'!$A$3:$G$17,6,FALSE)=0,"",VLOOKUP($G$5,'Definición técnica de imagenes'!$A$3:$G$17,6,FALSE)),IF($G$5="F1","","")),'Definición técnica de imagenes'!$F$16),"")</f>
        <v>800 x 600 px</v>
      </c>
      <c r="J30" s="69" t="s">
        <v>188</v>
      </c>
      <c r="K30" s="20"/>
    </row>
    <row r="31" spans="1:11" s="115" customFormat="1">
      <c r="A31" s="119" t="s">
        <v>203</v>
      </c>
      <c r="B31" s="112" t="s">
        <v>243</v>
      </c>
      <c r="C31" s="120" t="s">
        <v>147</v>
      </c>
      <c r="D31" s="121" t="s">
        <v>167</v>
      </c>
      <c r="E31" s="121" t="s">
        <v>168</v>
      </c>
      <c r="F31" s="122"/>
      <c r="G31" s="122"/>
      <c r="H31" s="122"/>
      <c r="I31" s="123"/>
      <c r="J31" s="112" t="s">
        <v>242</v>
      </c>
      <c r="K31" s="126"/>
    </row>
    <row r="32" spans="1:11" s="115" customFormat="1">
      <c r="A32" s="119" t="s">
        <v>204</v>
      </c>
      <c r="B32" s="112" t="s">
        <v>245</v>
      </c>
      <c r="C32" s="120" t="s">
        <v>147</v>
      </c>
      <c r="D32" s="121" t="s">
        <v>167</v>
      </c>
      <c r="E32" s="121" t="s">
        <v>168</v>
      </c>
      <c r="F32" s="122"/>
      <c r="G32" s="122"/>
      <c r="H32" s="122"/>
      <c r="I32" s="123"/>
      <c r="J32" s="112" t="s">
        <v>244</v>
      </c>
      <c r="K32" s="126"/>
    </row>
    <row r="33" spans="1:11" s="115" customFormat="1">
      <c r="A33" s="119" t="s">
        <v>205</v>
      </c>
      <c r="B33" s="112" t="s">
        <v>247</v>
      </c>
      <c r="C33" s="120" t="s">
        <v>147</v>
      </c>
      <c r="D33" s="121" t="s">
        <v>167</v>
      </c>
      <c r="E33" s="121" t="s">
        <v>168</v>
      </c>
      <c r="F33" s="122"/>
      <c r="G33" s="122"/>
      <c r="H33" s="122"/>
      <c r="I33" s="123"/>
      <c r="J33" s="112" t="s">
        <v>246</v>
      </c>
      <c r="K33" s="126"/>
    </row>
    <row r="34" spans="1:11" s="115" customFormat="1">
      <c r="A34" s="119" t="s">
        <v>206</v>
      </c>
      <c r="B34" s="112" t="s">
        <v>249</v>
      </c>
      <c r="C34" s="120" t="s">
        <v>147</v>
      </c>
      <c r="D34" s="121" t="s">
        <v>167</v>
      </c>
      <c r="E34" s="121" t="s">
        <v>168</v>
      </c>
      <c r="F34" s="122"/>
      <c r="G34" s="122"/>
      <c r="H34" s="122"/>
      <c r="I34" s="123"/>
      <c r="J34" s="112" t="s">
        <v>248</v>
      </c>
      <c r="K34" s="126"/>
    </row>
    <row r="35" spans="1:11" s="115" customFormat="1">
      <c r="A35" s="119" t="s">
        <v>207</v>
      </c>
      <c r="B35" s="112" t="s">
        <v>251</v>
      </c>
      <c r="C35" s="120" t="s">
        <v>147</v>
      </c>
      <c r="D35" s="121" t="s">
        <v>167</v>
      </c>
      <c r="E35" s="121" t="s">
        <v>168</v>
      </c>
      <c r="F35" s="122"/>
      <c r="G35" s="122"/>
      <c r="H35" s="122"/>
      <c r="I35" s="123"/>
      <c r="J35" s="112" t="s">
        <v>250</v>
      </c>
      <c r="K35" s="126"/>
    </row>
    <row r="36" spans="1:11" s="115" customFormat="1">
      <c r="A36" s="119" t="s">
        <v>208</v>
      </c>
      <c r="B36" s="112" t="s">
        <v>253</v>
      </c>
      <c r="C36" s="120" t="s">
        <v>147</v>
      </c>
      <c r="D36" s="121" t="s">
        <v>167</v>
      </c>
      <c r="E36" s="121" t="s">
        <v>168</v>
      </c>
      <c r="F36" s="122"/>
      <c r="G36" s="122"/>
      <c r="H36" s="122"/>
      <c r="I36" s="123"/>
      <c r="J36" s="112" t="s">
        <v>252</v>
      </c>
      <c r="K36" s="126"/>
    </row>
    <row r="37" spans="1:11" s="115" customFormat="1">
      <c r="A37" s="119" t="s">
        <v>209</v>
      </c>
      <c r="B37" s="112" t="s">
        <v>255</v>
      </c>
      <c r="C37" s="120" t="s">
        <v>147</v>
      </c>
      <c r="D37" s="121" t="s">
        <v>167</v>
      </c>
      <c r="E37" s="121" t="s">
        <v>168</v>
      </c>
      <c r="F37" s="122"/>
      <c r="G37" s="122"/>
      <c r="H37" s="122"/>
      <c r="I37" s="123"/>
      <c r="J37" s="112" t="s">
        <v>254</v>
      </c>
      <c r="K37" s="126"/>
    </row>
    <row r="38" spans="1:11" s="115" customFormat="1">
      <c r="A38" s="119" t="s">
        <v>210</v>
      </c>
      <c r="B38" s="112" t="s">
        <v>257</v>
      </c>
      <c r="C38" s="120" t="s">
        <v>147</v>
      </c>
      <c r="D38" s="121" t="s">
        <v>167</v>
      </c>
      <c r="E38" s="121" t="s">
        <v>168</v>
      </c>
      <c r="F38" s="122"/>
      <c r="G38" s="122"/>
      <c r="H38" s="122"/>
      <c r="I38" s="123"/>
      <c r="J38" s="112" t="s">
        <v>256</v>
      </c>
      <c r="K38" s="126"/>
    </row>
    <row r="39" spans="1:11" s="115" customFormat="1">
      <c r="A39" s="119" t="s">
        <v>211</v>
      </c>
      <c r="B39" s="112" t="s">
        <v>259</v>
      </c>
      <c r="C39" s="120" t="s">
        <v>147</v>
      </c>
      <c r="D39" s="121" t="s">
        <v>167</v>
      </c>
      <c r="E39" s="121" t="s">
        <v>168</v>
      </c>
      <c r="F39" s="122"/>
      <c r="G39" s="122"/>
      <c r="H39" s="122"/>
      <c r="I39" s="123"/>
      <c r="J39" s="112" t="s">
        <v>258</v>
      </c>
      <c r="K39" s="126"/>
    </row>
    <row r="40" spans="1:11" s="12" customFormat="1" ht="15">
      <c r="A40" s="103" t="s">
        <v>212</v>
      </c>
      <c r="B40" s="109" t="s">
        <v>189</v>
      </c>
      <c r="C40" s="25" t="str">
        <f t="shared" si="0"/>
        <v>Cuaderno de Estudio</v>
      </c>
      <c r="D40" s="14" t="s">
        <v>167</v>
      </c>
      <c r="E40" s="14" t="s">
        <v>168</v>
      </c>
      <c r="F40" s="14" t="str">
        <f t="shared" si="1"/>
        <v>CS_10_02_CO_F31_small</v>
      </c>
      <c r="G40" s="14" t="str">
        <f>IF(F40&lt;&gt;"",IF($G$4="Recurso",IF(LEFT($G$5,1)="M",VLOOKUP($G$5,'Definición técnica de imagenes'!$A$3:$G$17,5,FALSE),IF($G$5="F1",'Definición técnica de imagenes'!$E$15,'Definición técnica de imagenes'!$F$13)),'Definición técnica de imagenes'!$E$16),"")</f>
        <v>526 x 370 px</v>
      </c>
      <c r="H40" s="14" t="str">
        <f t="shared" si="2"/>
        <v>CS_10_02_CO_F31_zoom</v>
      </c>
      <c r="I40" s="104" t="str">
        <f>IF(OR(B40&lt;&gt;"",J40&lt;&gt;""),IF($G$4="Recurso",IF(LEFT($G$5,1)="M",IF(VLOOKUP($G$5,'Definición técnica de imagenes'!$A$3:$G$17,6,FALSE)=0,"",VLOOKUP($G$5,'Definición técnica de imagenes'!$A$3:$G$17,6,FALSE)),IF($G$5="F1","","")),'Definición técnica de imagenes'!$F$16),"")</f>
        <v>800 x 600 px</v>
      </c>
      <c r="J40" s="69" t="s">
        <v>190</v>
      </c>
      <c r="K40" s="20"/>
    </row>
    <row r="41" spans="1:11" s="115" customFormat="1">
      <c r="A41" s="119" t="s">
        <v>213</v>
      </c>
      <c r="B41" s="112" t="s">
        <v>260</v>
      </c>
      <c r="C41" s="127" t="str">
        <f t="shared" si="0"/>
        <v>Cuaderno de Estudio</v>
      </c>
      <c r="D41" s="122" t="s">
        <v>167</v>
      </c>
      <c r="E41" s="122" t="s">
        <v>168</v>
      </c>
      <c r="F41" s="122" t="str">
        <f t="shared" si="1"/>
        <v>CS_10_02_CO_F32_small</v>
      </c>
      <c r="G41" s="122" t="str">
        <f>IF(F41&lt;&gt;"",IF($G$4="Recurso",IF(LEFT($G$5,1)="M",VLOOKUP($G$5,'Definición técnica de imagenes'!$A$3:$G$17,5,FALSE),IF($G$5="F1",'Definición técnica de imagenes'!$E$15,'Definición técnica de imagenes'!$F$13)),'Definición técnica de imagenes'!$E$16),"")</f>
        <v>526 x 370 px</v>
      </c>
      <c r="H41" s="122" t="str">
        <f t="shared" si="2"/>
        <v>CS_10_02_CO_F32_zoom</v>
      </c>
      <c r="I41" s="123" t="str">
        <f>IF(OR(B41&lt;&gt;"",J41&lt;&gt;""),IF($G$4="Recurso",IF(LEFT($G$5,1)="M",IF(VLOOKUP($G$5,'Definición técnica de imagenes'!$A$3:$G$17,6,FALSE)=0,"",VLOOKUP($G$5,'Definición técnica de imagenes'!$A$3:$G$17,6,FALSE)),IF($G$5="F1","","")),'Definición técnica de imagenes'!$F$16),"")</f>
        <v>800 x 600 px</v>
      </c>
      <c r="J41" s="112" t="s">
        <v>198</v>
      </c>
      <c r="K41" s="128"/>
    </row>
    <row r="42" spans="1:11" s="115" customFormat="1">
      <c r="A42" s="119" t="s">
        <v>214</v>
      </c>
      <c r="B42" s="112" t="s">
        <v>262</v>
      </c>
      <c r="C42" s="120" t="s">
        <v>147</v>
      </c>
      <c r="D42" s="121" t="s">
        <v>167</v>
      </c>
      <c r="E42" s="121" t="s">
        <v>168</v>
      </c>
      <c r="F42" s="122"/>
      <c r="G42" s="122"/>
      <c r="H42" s="122"/>
      <c r="I42" s="123"/>
      <c r="J42" s="112" t="s">
        <v>261</v>
      </c>
      <c r="K42" s="128"/>
    </row>
    <row r="43" spans="1:11" s="115" customFormat="1">
      <c r="A43" s="119" t="s">
        <v>215</v>
      </c>
      <c r="B43" s="112" t="s">
        <v>263</v>
      </c>
      <c r="C43" s="127" t="str">
        <f t="shared" si="0"/>
        <v>Cuaderno de Estudio</v>
      </c>
      <c r="D43" s="122" t="s">
        <v>167</v>
      </c>
      <c r="E43" s="122" t="s">
        <v>168</v>
      </c>
      <c r="F43" s="122" t="str">
        <f t="shared" si="1"/>
        <v>CS_10_02_CO_F34_small</v>
      </c>
      <c r="G43" s="122" t="str">
        <f>IF(F43&lt;&gt;"",IF($G$4="Recurso",IF(LEFT($G$5,1)="M",VLOOKUP($G$5,'Definición técnica de imagenes'!$A$3:$G$17,5,FALSE),IF($G$5="F1",'Definición técnica de imagenes'!$E$15,'Definición técnica de imagenes'!$F$13)),'Definición técnica de imagenes'!$E$16),"")</f>
        <v>526 x 370 px</v>
      </c>
      <c r="H43" s="122" t="str">
        <f t="shared" si="2"/>
        <v>CS_10_02_CO_F34_zoom</v>
      </c>
      <c r="I43" s="123" t="str">
        <f>IF(OR(B43&lt;&gt;"",J43&lt;&gt;""),IF($G$4="Recurso",IF(LEFT($G$5,1)="M",IF(VLOOKUP($G$5,'Definición técnica de imagenes'!$A$3:$G$17,6,FALSE)=0,"",VLOOKUP($G$5,'Definición técnica de imagenes'!$A$3:$G$17,6,FALSE)),IF($G$5="F1","","")),'Definición técnica de imagenes'!$F$16),"")</f>
        <v>800 x 600 px</v>
      </c>
      <c r="J43" s="112" t="s">
        <v>191</v>
      </c>
      <c r="K43" s="124"/>
    </row>
    <row r="44" spans="1:11" s="12" customFormat="1">
      <c r="A44" s="103" t="s">
        <v>216</v>
      </c>
      <c r="B44" s="69" t="s">
        <v>265</v>
      </c>
      <c r="C44" s="117" t="s">
        <v>147</v>
      </c>
      <c r="D44" s="118" t="s">
        <v>167</v>
      </c>
      <c r="E44" s="118" t="s">
        <v>168</v>
      </c>
      <c r="F44" s="14"/>
      <c r="G44" s="14"/>
      <c r="H44" s="14"/>
      <c r="I44" s="104"/>
      <c r="J44" s="69" t="s">
        <v>264</v>
      </c>
      <c r="K44" s="19"/>
    </row>
    <row r="45" spans="1:11" s="115" customFormat="1">
      <c r="A45" s="119" t="s">
        <v>217</v>
      </c>
      <c r="B45" s="112" t="s">
        <v>267</v>
      </c>
      <c r="C45" s="120" t="s">
        <v>147</v>
      </c>
      <c r="D45" s="121" t="s">
        <v>167</v>
      </c>
      <c r="E45" s="121" t="s">
        <v>168</v>
      </c>
      <c r="F45" s="122"/>
      <c r="G45" s="122"/>
      <c r="H45" s="122"/>
      <c r="I45" s="123"/>
      <c r="J45" s="112" t="s">
        <v>266</v>
      </c>
      <c r="K45" s="124"/>
    </row>
    <row r="46" spans="1:11" s="12" customFormat="1" ht="15">
      <c r="A46" s="103" t="s">
        <v>218</v>
      </c>
      <c r="B46" s="109" t="s">
        <v>192</v>
      </c>
      <c r="C46" s="25" t="str">
        <f t="shared" si="0"/>
        <v>Cuaderno de Estudio</v>
      </c>
      <c r="D46" s="14" t="s">
        <v>167</v>
      </c>
      <c r="E46" s="14" t="s">
        <v>168</v>
      </c>
      <c r="F46" s="14" t="str">
        <f t="shared" si="1"/>
        <v>CS_10_02_CO_F37_small</v>
      </c>
      <c r="G46" s="14" t="str">
        <f>IF(F46&lt;&gt;"",IF($G$4="Recurso",IF(LEFT($G$5,1)="M",VLOOKUP($G$5,'Definición técnica de imagenes'!$A$3:$G$17,5,FALSE),IF($G$5="F1",'Definición técnica de imagenes'!$E$15,'Definición técnica de imagenes'!$F$13)),'Definición técnica de imagenes'!$E$16),"")</f>
        <v>526 x 370 px</v>
      </c>
      <c r="H46" s="14" t="str">
        <f t="shared" si="2"/>
        <v>CS_10_02_CO_F37_zoom</v>
      </c>
      <c r="I46" s="104" t="str">
        <f>IF(OR(B46&lt;&gt;"",J46&lt;&gt;""),IF($G$4="Recurso",IF(LEFT($G$5,1)="M",IF(VLOOKUP($G$5,'Definición técnica de imagenes'!$A$3:$G$17,6,FALSE)=0,"",VLOOKUP($G$5,'Definición técnica de imagenes'!$A$3:$G$17,6,FALSE)),IF($G$5="F1","","")),'Definición técnica de imagenes'!$F$16),"")</f>
        <v>800 x 600 px</v>
      </c>
      <c r="J46" s="69" t="s">
        <v>193</v>
      </c>
      <c r="K46" s="15"/>
    </row>
    <row r="47" spans="1:11" s="115" customFormat="1">
      <c r="A47" s="119" t="s">
        <v>219</v>
      </c>
      <c r="B47" s="112" t="s">
        <v>269</v>
      </c>
      <c r="C47" s="120" t="s">
        <v>147</v>
      </c>
      <c r="D47" s="121" t="s">
        <v>167</v>
      </c>
      <c r="E47" s="121" t="s">
        <v>168</v>
      </c>
      <c r="F47" s="122"/>
      <c r="G47" s="122"/>
      <c r="H47" s="122"/>
      <c r="I47" s="123"/>
      <c r="J47" s="112" t="s">
        <v>268</v>
      </c>
      <c r="K47" s="129"/>
    </row>
    <row r="48" spans="1:11" s="12" customFormat="1">
      <c r="A48" s="103" t="s">
        <v>220</v>
      </c>
      <c r="B48" s="108" t="s">
        <v>194</v>
      </c>
      <c r="C48" s="25" t="str">
        <f t="shared" si="0"/>
        <v>Cuaderno de Estudio</v>
      </c>
      <c r="D48" s="14" t="s">
        <v>167</v>
      </c>
      <c r="E48" s="14" t="s">
        <v>168</v>
      </c>
      <c r="F48" s="14" t="str">
        <f t="shared" si="1"/>
        <v>CS_10_02_CO_F39_small</v>
      </c>
      <c r="G48" s="14" t="str">
        <f>IF(F48&lt;&gt;"",IF($G$4="Recurso",IF(LEFT($G$5,1)="M",VLOOKUP($G$5,'Definición técnica de imagenes'!$A$3:$G$17,5,FALSE),IF($G$5="F1",'Definición técnica de imagenes'!$E$15,'Definición técnica de imagenes'!$F$13)),'Definición técnica de imagenes'!$E$16),"")</f>
        <v>526 x 370 px</v>
      </c>
      <c r="H48" s="14" t="str">
        <f t="shared" si="2"/>
        <v>CS_10_02_CO_F39_zoom</v>
      </c>
      <c r="I48" s="104" t="str">
        <f>IF(OR(B48&lt;&gt;"",J48&lt;&gt;""),IF($G$4="Recurso",IF(LEFT($G$5,1)="M",IF(VLOOKUP($G$5,'Definición técnica de imagenes'!$A$3:$G$17,6,FALSE)=0,"",VLOOKUP($G$5,'Definición técnica de imagenes'!$A$3:$G$17,6,FALSE)),IF($G$5="F1","","")),'Definición técnica de imagenes'!$F$16),"")</f>
        <v>800 x 600 px</v>
      </c>
      <c r="J48" s="69" t="s">
        <v>195</v>
      </c>
      <c r="K48" s="19"/>
    </row>
    <row r="49" spans="1:11" s="12" customFormat="1" ht="15">
      <c r="A49" s="103" t="s">
        <v>221</v>
      </c>
      <c r="B49" s="109" t="s">
        <v>196</v>
      </c>
      <c r="C49" s="25" t="str">
        <f t="shared" si="0"/>
        <v>Cuaderno de Estudio</v>
      </c>
      <c r="D49" s="14" t="s">
        <v>167</v>
      </c>
      <c r="E49" s="14" t="s">
        <v>168</v>
      </c>
      <c r="F49" s="14" t="str">
        <f t="shared" si="1"/>
        <v>CS_10_02_CO_F40_small</v>
      </c>
      <c r="G49" s="14" t="str">
        <f>IF(F49&lt;&gt;"",IF($G$4="Recurso",IF(LEFT($G$5,1)="M",VLOOKUP($G$5,'Definición técnica de imagenes'!$A$3:$G$17,5,FALSE),IF($G$5="F1",'Definición técnica de imagenes'!$E$15,'Definición técnica de imagenes'!$F$13)),'Definición técnica de imagenes'!$E$16),"")</f>
        <v>526 x 370 px</v>
      </c>
      <c r="H49" s="14" t="str">
        <f t="shared" si="2"/>
        <v>CS_10_02_CO_F40_zoom</v>
      </c>
      <c r="I49" s="104" t="str">
        <f>IF(OR(B49&lt;&gt;"",J49&lt;&gt;""),IF($G$4="Recurso",IF(LEFT($G$5,1)="M",IF(VLOOKUP($G$5,'Definición técnica de imagenes'!$A$3:$G$17,6,FALSE)=0,"",VLOOKUP($G$5,'Definición técnica de imagenes'!$A$3:$G$17,6,FALSE)),IF($G$5="F1","","")),'Definición técnica de imagenes'!$F$16),"")</f>
        <v>800 x 600 px</v>
      </c>
      <c r="J49" s="69" t="s">
        <v>197</v>
      </c>
      <c r="K49" s="19"/>
    </row>
    <row r="50" spans="1:11" s="12" customFormat="1">
      <c r="A50" s="13"/>
      <c r="B50" s="13"/>
      <c r="C50" s="25"/>
      <c r="D50" s="14"/>
      <c r="E50" s="14"/>
      <c r="F50" s="14"/>
      <c r="G50" s="14"/>
      <c r="H50" s="14"/>
      <c r="I50" s="104"/>
      <c r="J50" s="19"/>
      <c r="K50" s="19"/>
    </row>
    <row r="51" spans="1:11" s="12" customFormat="1">
      <c r="A51" s="13"/>
      <c r="B51" s="13"/>
      <c r="C51" s="25"/>
      <c r="D51" s="14"/>
      <c r="E51" s="14"/>
      <c r="F51" s="14"/>
      <c r="G51" s="14"/>
      <c r="H51" s="14"/>
      <c r="I51" s="104"/>
      <c r="J51" s="19"/>
      <c r="K51" s="19"/>
    </row>
    <row r="52" spans="1:11" s="12" customFormat="1">
      <c r="A52" s="13"/>
      <c r="B52" s="13"/>
      <c r="C52" s="25"/>
      <c r="D52" s="14"/>
      <c r="E52" s="14"/>
      <c r="F52" s="14"/>
      <c r="G52" s="14"/>
      <c r="H52" s="14"/>
      <c r="I52" s="104"/>
      <c r="J52" s="19"/>
      <c r="K52" s="19"/>
    </row>
    <row r="53" spans="1:11" s="12" customFormat="1">
      <c r="A53" s="13"/>
      <c r="B53" s="13"/>
      <c r="C53" s="25"/>
      <c r="D53" s="14"/>
      <c r="E53" s="14"/>
      <c r="F53" s="14"/>
      <c r="G53" s="14"/>
      <c r="H53" s="14"/>
      <c r="I53" s="104"/>
      <c r="J53" s="19"/>
      <c r="K53" s="19"/>
    </row>
    <row r="54" spans="1:11" s="12" customFormat="1">
      <c r="A54" s="13"/>
      <c r="B54" s="13"/>
      <c r="C54" s="25"/>
      <c r="D54" s="14"/>
      <c r="E54" s="14"/>
      <c r="F54" s="14"/>
      <c r="G54" s="14"/>
      <c r="H54" s="14"/>
      <c r="I54" s="104"/>
      <c r="J54" s="19"/>
      <c r="K54" s="19"/>
    </row>
    <row r="55" spans="1:11" s="12" customFormat="1">
      <c r="A55" s="13" t="str">
        <f t="shared" ref="A55:A106" si="3">IF(OR(B55&lt;&gt;"",J55&lt;&gt;""),CONCATENATE(LEFT(A54,3),IF(MID(A54,4,2)+1&lt;10,CONCATENATE("0",MID(A54,4,2)+1),MID(A54,4,2)+1)),"")</f>
        <v/>
      </c>
      <c r="B55" s="13"/>
      <c r="C55" s="25"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04" t="str">
        <f>IF(OR(B55&lt;&gt;"",J55&lt;&gt;""),IF($G$4="Recurso",IF(LEFT($G$5,1)="M",IF(VLOOKUP($G$5,'Definición técnica de imagenes'!$A$3:$G$17,6,FALSE)=0,"",VLOOKUP($G$5,'Definición técnica de imagenes'!$A$3:$G$17,6,FALSE)),IF($G$5="F1","","")),'Definición técnica de imagenes'!$F$16),"")</f>
        <v/>
      </c>
      <c r="J55" s="19"/>
      <c r="K55" s="19"/>
    </row>
    <row r="56" spans="1:11" s="12" customFormat="1">
      <c r="A56" s="13" t="str">
        <f t="shared" si="3"/>
        <v/>
      </c>
      <c r="B56" s="13"/>
      <c r="C56" s="25"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04" t="str">
        <f>IF(OR(B56&lt;&gt;"",J56&lt;&gt;""),IF($G$4="Recurso",IF(LEFT($G$5,1)="M",IF(VLOOKUP($G$5,'Definición técnica de imagenes'!$A$3:$G$17,6,FALSE)=0,"",VLOOKUP($G$5,'Definición técnica de imagenes'!$A$3:$G$17,6,FALSE)),IF($G$5="F1","","")),'Definición técnica de imagenes'!$F$16),"")</f>
        <v/>
      </c>
      <c r="J56" s="19"/>
      <c r="K56" s="19"/>
    </row>
    <row r="57" spans="1:11" s="12" customFormat="1">
      <c r="A57" s="13" t="str">
        <f t="shared" si="3"/>
        <v/>
      </c>
      <c r="B57" s="13"/>
      <c r="C57" s="25"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04" t="str">
        <f>IF(OR(B57&lt;&gt;"",J57&lt;&gt;""),IF($G$4="Recurso",IF(LEFT($G$5,1)="M",IF(VLOOKUP($G$5,'Definición técnica de imagenes'!$A$3:$G$17,6,FALSE)=0,"",VLOOKUP($G$5,'Definición técnica de imagenes'!$A$3:$G$17,6,FALSE)),IF($G$5="F1","","")),'Definición técnica de imagenes'!$F$16),"")</f>
        <v/>
      </c>
      <c r="J57" s="19"/>
      <c r="K57" s="19"/>
    </row>
    <row r="58" spans="1:11" s="12" customFormat="1">
      <c r="A58" s="13" t="str">
        <f t="shared" si="3"/>
        <v/>
      </c>
      <c r="B58" s="13"/>
      <c r="C58" s="25"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04" t="str">
        <f>IF(OR(B58&lt;&gt;"",J58&lt;&gt;""),IF($G$4="Recurso",IF(LEFT($G$5,1)="M",IF(VLOOKUP($G$5,'Definición técnica de imagenes'!$A$3:$G$17,6,FALSE)=0,"",VLOOKUP($G$5,'Definición técnica de imagenes'!$A$3:$G$17,6,FALSE)),IF($G$5="F1","","")),'Definición técnica de imagenes'!$F$16),"")</f>
        <v/>
      </c>
      <c r="J58" s="14"/>
      <c r="K58" s="15"/>
    </row>
    <row r="59" spans="1:11" s="12" customFormat="1">
      <c r="A59" s="13" t="str">
        <f t="shared" si="3"/>
        <v/>
      </c>
      <c r="B59" s="13"/>
      <c r="C59" s="25"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04" t="str">
        <f>IF(OR(B59&lt;&gt;"",J59&lt;&gt;""),IF($G$4="Recurso",IF(LEFT($G$5,1)="M",IF(VLOOKUP($G$5,'Definición técnica de imagenes'!$A$3:$G$17,6,FALSE)=0,"",VLOOKUP($G$5,'Definición técnica de imagenes'!$A$3:$G$17,6,FALSE)),IF($G$5="F1","","")),'Definición técnica de imagenes'!$F$16),"")</f>
        <v/>
      </c>
      <c r="J59" s="14"/>
      <c r="K59" s="15"/>
    </row>
    <row r="60" spans="1:11" s="12" customFormat="1">
      <c r="A60" s="13" t="str">
        <f t="shared" si="3"/>
        <v/>
      </c>
      <c r="B60" s="13"/>
      <c r="C60" s="25"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04" t="str">
        <f>IF(OR(B60&lt;&gt;"",J60&lt;&gt;""),IF($G$4="Recurso",IF(LEFT($G$5,1)="M",IF(VLOOKUP($G$5,'Definición técnica de imagenes'!$A$3:$G$17,6,FALSE)=0,"",VLOOKUP($G$5,'Definición técnica de imagenes'!$A$3:$G$17,6,FALSE)),IF($G$5="F1","","")),'Definición técnica de imagenes'!$F$16),"")</f>
        <v/>
      </c>
      <c r="J60" s="21"/>
      <c r="K60" s="15"/>
    </row>
    <row r="61" spans="1:11" s="12" customFormat="1">
      <c r="A61" s="13" t="str">
        <f t="shared" si="3"/>
        <v/>
      </c>
      <c r="B61" s="13"/>
      <c r="C61" s="25"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04" t="str">
        <f>IF(OR(B61&lt;&gt;"",J61&lt;&gt;""),IF($G$4="Recurso",IF(LEFT($G$5,1)="M",IF(VLOOKUP($G$5,'Definición técnica de imagenes'!$A$3:$G$17,6,FALSE)=0,"",VLOOKUP($G$5,'Definición técnica de imagenes'!$A$3:$G$17,6,FALSE)),IF($G$5="F1","","")),'Definición técnica de imagenes'!$F$16),"")</f>
        <v/>
      </c>
      <c r="J61" s="22"/>
      <c r="K61" s="15"/>
    </row>
    <row r="62" spans="1:11" s="12" customFormat="1">
      <c r="A62" s="13" t="str">
        <f t="shared" si="3"/>
        <v/>
      </c>
      <c r="B62" s="13"/>
      <c r="C62" s="25"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04" t="str">
        <f>IF(OR(B62&lt;&gt;"",J62&lt;&gt;""),IF($G$4="Recurso",IF(LEFT($G$5,1)="M",IF(VLOOKUP($G$5,'Definición técnica de imagenes'!$A$3:$G$17,6,FALSE)=0,"",VLOOKUP($G$5,'Definición técnica de imagenes'!$A$3:$G$17,6,FALSE)),IF($G$5="F1","","")),'Definición técnica de imagenes'!$F$16),"")</f>
        <v/>
      </c>
      <c r="J62" s="14"/>
      <c r="K62" s="15"/>
    </row>
    <row r="63" spans="1:11" s="12" customFormat="1">
      <c r="A63" s="13" t="str">
        <f t="shared" si="3"/>
        <v/>
      </c>
      <c r="B63" s="13"/>
      <c r="C63" s="25"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04" t="str">
        <f>IF(OR(B63&lt;&gt;"",J63&lt;&gt;""),IF($G$4="Recurso",IF(LEFT($G$5,1)="M",IF(VLOOKUP($G$5,'Definición técnica de imagenes'!$A$3:$G$17,6,FALSE)=0,"",VLOOKUP($G$5,'Definición técnica de imagenes'!$A$3:$G$17,6,FALSE)),IF($G$5="F1","","")),'Definición técnica de imagenes'!$F$16),"")</f>
        <v/>
      </c>
      <c r="J63" s="14"/>
      <c r="K63" s="15"/>
    </row>
    <row r="64" spans="1:11" s="12" customFormat="1">
      <c r="A64" s="13" t="str">
        <f t="shared" si="3"/>
        <v/>
      </c>
      <c r="B64" s="13"/>
      <c r="C64" s="25"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04" t="str">
        <f>IF(OR(B64&lt;&gt;"",J64&lt;&gt;""),IF($G$4="Recurso",IF(LEFT($G$5,1)="M",IF(VLOOKUP($G$5,'Definición técnica de imagenes'!$A$3:$G$17,6,FALSE)=0,"",VLOOKUP($G$5,'Definición técnica de imagenes'!$A$3:$G$17,6,FALSE)),IF($G$5="F1","","")),'Definición técnica de imagenes'!$F$16),"")</f>
        <v/>
      </c>
      <c r="J64" s="14"/>
      <c r="K64" s="15"/>
    </row>
    <row r="65" spans="1:11" s="12" customFormat="1">
      <c r="A65" s="13" t="str">
        <f t="shared" si="3"/>
        <v/>
      </c>
      <c r="B65" s="13"/>
      <c r="C65" s="25"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04" t="str">
        <f>IF(OR(B65&lt;&gt;"",J65&lt;&gt;""),IF($G$4="Recurso",IF(LEFT($G$5,1)="M",IF(VLOOKUP($G$5,'Definición técnica de imagenes'!$A$3:$G$17,6,FALSE)=0,"",VLOOKUP($G$5,'Definición técnica de imagenes'!$A$3:$G$17,6,FALSE)),IF($G$5="F1","","")),'Definición técnica de imagenes'!$F$16),"")</f>
        <v/>
      </c>
      <c r="J65" s="14"/>
      <c r="K65" s="15"/>
    </row>
    <row r="66" spans="1:11" s="12" customFormat="1">
      <c r="A66" s="13" t="str">
        <f t="shared" si="3"/>
        <v/>
      </c>
      <c r="B66" s="13"/>
      <c r="C66" s="25"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04" t="str">
        <f>IF(OR(B66&lt;&gt;"",J66&lt;&gt;""),IF($G$4="Recurso",IF(LEFT($G$5,1)="M",IF(VLOOKUP($G$5,'Definición técnica de imagenes'!$A$3:$G$17,6,FALSE)=0,"",VLOOKUP($G$5,'Definición técnica de imagenes'!$A$3:$G$17,6,FALSE)),IF($G$5="F1","","")),'Definición técnica de imagenes'!$F$16),"")</f>
        <v/>
      </c>
      <c r="J66" s="14"/>
      <c r="K66" s="15"/>
    </row>
    <row r="67" spans="1:11" s="12" customFormat="1">
      <c r="A67" s="13" t="str">
        <f t="shared" si="3"/>
        <v/>
      </c>
      <c r="B67" s="13"/>
      <c r="C67" s="25"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04" t="str">
        <f>IF(OR(B67&lt;&gt;"",J67&lt;&gt;""),IF($G$4="Recurso",IF(LEFT($G$5,1)="M",IF(VLOOKUP($G$5,'Definición técnica de imagenes'!$A$3:$G$17,6,FALSE)=0,"",VLOOKUP($G$5,'Definición técnica de imagenes'!$A$3:$G$17,6,FALSE)),IF($G$5="F1","","")),'Definición técnica de imagenes'!$F$16),"")</f>
        <v/>
      </c>
      <c r="J67" s="14"/>
      <c r="K67" s="15"/>
    </row>
    <row r="68" spans="1:11" s="12" customFormat="1">
      <c r="A68" s="13" t="str">
        <f t="shared" si="3"/>
        <v/>
      </c>
      <c r="B68" s="13"/>
      <c r="C68" s="25"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04" t="str">
        <f>IF(OR(B68&lt;&gt;"",J68&lt;&gt;""),IF($G$4="Recurso",IF(LEFT($G$5,1)="M",IF(VLOOKUP($G$5,'Definición técnica de imagenes'!$A$3:$G$17,6,FALSE)=0,"",VLOOKUP($G$5,'Definición técnica de imagenes'!$A$3:$G$17,6,FALSE)),IF($G$5="F1","","")),'Definición técnica de imagenes'!$F$16),"")</f>
        <v/>
      </c>
      <c r="J68" s="14"/>
      <c r="K68" s="15"/>
    </row>
    <row r="69" spans="1:11" s="12" customFormat="1">
      <c r="A69" s="13" t="str">
        <f t="shared" si="3"/>
        <v/>
      </c>
      <c r="B69" s="13"/>
      <c r="C69" s="25"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04" t="str">
        <f>IF(OR(B69&lt;&gt;"",J69&lt;&gt;""),IF($G$4="Recurso",IF(LEFT($G$5,1)="M",IF(VLOOKUP($G$5,'Definición técnica de imagenes'!$A$3:$G$17,6,FALSE)=0,"",VLOOKUP($G$5,'Definición técnica de imagenes'!$A$3:$G$17,6,FALSE)),IF($G$5="F1","","")),'Definición técnica de imagenes'!$F$16),"")</f>
        <v/>
      </c>
      <c r="J69" s="14"/>
      <c r="K69" s="15"/>
    </row>
    <row r="70" spans="1:11" s="12" customFormat="1">
      <c r="A70" s="13" t="str">
        <f t="shared" si="3"/>
        <v/>
      </c>
      <c r="B70" s="13"/>
      <c r="C70" s="25"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04" t="str">
        <f>IF(OR(B70&lt;&gt;"",J70&lt;&gt;""),IF($G$4="Recurso",IF(LEFT($G$5,1)="M",IF(VLOOKUP($G$5,'Definición técnica de imagenes'!$A$3:$G$17,6,FALSE)=0,"",VLOOKUP($G$5,'Definición técnica de imagenes'!$A$3:$G$17,6,FALSE)),IF($G$5="F1","","")),'Definición técnica de imagenes'!$F$16),"")</f>
        <v/>
      </c>
      <c r="J70" s="14"/>
      <c r="K70" s="15"/>
    </row>
    <row r="71" spans="1:11" s="12" customFormat="1">
      <c r="A71" s="13" t="str">
        <f t="shared" si="3"/>
        <v/>
      </c>
      <c r="B71" s="13"/>
      <c r="C71" s="25"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04" t="str">
        <f>IF(OR(B71&lt;&gt;"",J71&lt;&gt;""),IF($G$4="Recurso",IF(LEFT($G$5,1)="M",IF(VLOOKUP($G$5,'Definición técnica de imagenes'!$A$3:$G$17,6,FALSE)=0,"",VLOOKUP($G$5,'Definición técnica de imagenes'!$A$3:$G$17,6,FALSE)),IF($G$5="F1","","")),'Definición técnica de imagenes'!$F$16),"")</f>
        <v/>
      </c>
      <c r="J71" s="14"/>
      <c r="K71" s="15"/>
    </row>
    <row r="72" spans="1:11" s="12" customFormat="1">
      <c r="A72" s="13" t="str">
        <f t="shared" si="3"/>
        <v/>
      </c>
      <c r="B72" s="13"/>
      <c r="C72" s="25"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04" t="str">
        <f>IF(OR(B72&lt;&gt;"",J72&lt;&gt;""),IF($G$4="Recurso",IF(LEFT($G$5,1)="M",IF(VLOOKUP($G$5,'Definición técnica de imagenes'!$A$3:$G$17,6,FALSE)=0,"",VLOOKUP($G$5,'Definición técnica de imagenes'!$A$3:$G$17,6,FALSE)),IF($G$5="F1","","")),'Definición técnica de imagenes'!$F$16),"")</f>
        <v/>
      </c>
      <c r="J72" s="14"/>
      <c r="K72" s="15"/>
    </row>
    <row r="73" spans="1:11" s="12" customFormat="1">
      <c r="A73" s="13" t="str">
        <f t="shared" si="3"/>
        <v/>
      </c>
      <c r="B73" s="13"/>
      <c r="C73" s="25"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c r="A74" s="13" t="str">
        <f t="shared" si="3"/>
        <v/>
      </c>
      <c r="B74" s="13"/>
      <c r="C74" s="25"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c r="A75" s="13" t="str">
        <f t="shared" si="3"/>
        <v/>
      </c>
      <c r="B75" s="13"/>
      <c r="C75" s="25" t="str">
        <f t="shared" si="0"/>
        <v/>
      </c>
      <c r="D75" s="14"/>
      <c r="E75" s="14"/>
      <c r="F75" s="14" t="str">
        <f t="shared" si="1"/>
        <v/>
      </c>
      <c r="G75" s="14" t="str">
        <f>IF(F75&lt;&gt;"",IF($G$4="Recurso",IF(LEFT($G$5,1)="M",VLOOKUP($G$5,'Definición técnica de imagenes'!$A$3:$G$17,5,FALSE),IF($G$5="F1",'Definición técnica de imagenes'!$E$15,'Definición técnica de imagenes'!$F$13)),'Definición técnica de imagenes'!$E$16),"")</f>
        <v/>
      </c>
      <c r="H75" s="14" t="str">
        <f t="shared" si="2"/>
        <v/>
      </c>
      <c r="I75" s="14" t="str">
        <f>IF(OR(B75&lt;&gt;"",J75&lt;&gt;""),IF($G$4="Recurso",IF(LEFT($G$5,1)="M",IF(VLOOKUP($G$5,'Definición técnica de imagenes'!$A$3:$G$17,6,FALSE)=0,"",VLOOKUP($G$5,'Definición técnica de imagenes'!$A$3:$G$17,6,FALSE)),IF($G$5="F1","","")),'Definición técnica de imagenes'!$F$16),"")</f>
        <v/>
      </c>
      <c r="J75" s="14"/>
      <c r="K75" s="15"/>
    </row>
    <row r="76" spans="1:11" s="12" customFormat="1">
      <c r="A76" s="13" t="str">
        <f t="shared" si="3"/>
        <v/>
      </c>
      <c r="B76" s="13"/>
      <c r="C76" s="25" t="str">
        <f t="shared" si="0"/>
        <v/>
      </c>
      <c r="D76" s="14"/>
      <c r="E76" s="14"/>
      <c r="F76" s="14" t="str">
        <f t="shared" si="1"/>
        <v/>
      </c>
      <c r="G76" s="14" t="str">
        <f>IF(F76&lt;&gt;"",IF($G$4="Recurso",IF(LEFT($G$5,1)="M",VLOOKUP($G$5,'Definición técnica de imagenes'!$A$3:$G$17,5,FALSE),IF($G$5="F1",'Definición técnica de imagenes'!$E$15,'Definición técnica de imagenes'!$F$13)),'Definición técnica de imagenes'!$E$16),"")</f>
        <v/>
      </c>
      <c r="H76" s="14" t="str">
        <f t="shared" si="2"/>
        <v/>
      </c>
      <c r="I76" s="14" t="str">
        <f>IF(OR(B76&lt;&gt;"",J76&lt;&gt;""),IF($G$4="Recurso",IF(LEFT($G$5,1)="M",IF(VLOOKUP($G$5,'Definición técnica de imagenes'!$A$3:$G$17,6,FALSE)=0,"",VLOOKUP($G$5,'Definición técnica de imagenes'!$A$3:$G$17,6,FALSE)),IF($G$5="F1","","")),'Definición técnica de imagenes'!$F$16),"")</f>
        <v/>
      </c>
      <c r="J76" s="14"/>
      <c r="K76" s="15"/>
    </row>
    <row r="77" spans="1:11" s="12" customFormat="1">
      <c r="A77" s="13" t="str">
        <f t="shared" si="3"/>
        <v/>
      </c>
      <c r="B77" s="13"/>
      <c r="C77" s="25" t="str">
        <f t="shared" si="0"/>
        <v/>
      </c>
      <c r="D77" s="14"/>
      <c r="E77" s="14"/>
      <c r="F77" s="14" t="str">
        <f t="shared" si="1"/>
        <v/>
      </c>
      <c r="G77" s="14" t="str">
        <f>IF(F77&lt;&gt;"",IF($G$4="Recurso",IF(LEFT($G$5,1)="M",VLOOKUP($G$5,'Definición técnica de imagenes'!$A$3:$G$17,5,FALSE),IF($G$5="F1",'Definición técnica de imagenes'!$E$15,'Definición técnica de imagenes'!$F$13)),'Definición técnica de imagenes'!$E$16),"")</f>
        <v/>
      </c>
      <c r="H77" s="14" t="str">
        <f t="shared" si="2"/>
        <v/>
      </c>
      <c r="I77" s="14" t="str">
        <f>IF(OR(B77&lt;&gt;"",J77&lt;&gt;""),IF($G$4="Recurso",IF(LEFT($G$5,1)="M",IF(VLOOKUP($G$5,'Definición técnica de imagenes'!$A$3:$G$17,6,FALSE)=0,"",VLOOKUP($G$5,'Definición técnica de imagenes'!$A$3:$G$17,6,FALSE)),IF($G$5="F1","","")),'Definición técnica de imagenes'!$F$16),"")</f>
        <v/>
      </c>
      <c r="J77" s="14"/>
      <c r="K77" s="15"/>
    </row>
    <row r="78" spans="1:11" s="12" customFormat="1">
      <c r="A78" s="13" t="str">
        <f t="shared" si="3"/>
        <v/>
      </c>
      <c r="B78" s="13"/>
      <c r="C78" s="25" t="str">
        <f t="shared" si="0"/>
        <v/>
      </c>
      <c r="D78" s="14"/>
      <c r="E78" s="14"/>
      <c r="F78" s="14" t="str">
        <f t="shared" si="1"/>
        <v/>
      </c>
      <c r="G78" s="14" t="str">
        <f>IF(F78&lt;&gt;"",IF($G$4="Recurso",IF(LEFT($G$5,1)="M",VLOOKUP($G$5,'Definición técnica de imagenes'!$A$3:$G$17,5,FALSE),IF($G$5="F1",'Definición técnica de imagenes'!$E$15,'Definición técnica de imagenes'!$F$13)),'Definición técnica de imagenes'!$E$16),"")</f>
        <v/>
      </c>
      <c r="H78" s="14" t="str">
        <f t="shared" si="2"/>
        <v/>
      </c>
      <c r="I78" s="14" t="str">
        <f>IF(OR(B78&lt;&gt;"",J78&lt;&gt;""),IF($G$4="Recurso",IF(LEFT($G$5,1)="M",IF(VLOOKUP($G$5,'Definición técnica de imagenes'!$A$3:$G$17,6,FALSE)=0,"",VLOOKUP($G$5,'Definición técnica de imagenes'!$A$3:$G$17,6,FALSE)),IF($G$5="F1","","")),'Definición técnica de imagenes'!$F$16),"")</f>
        <v/>
      </c>
      <c r="J78" s="14"/>
      <c r="K78" s="15"/>
    </row>
    <row r="79" spans="1:11" s="12" customFormat="1">
      <c r="A79" s="13" t="str">
        <f t="shared" si="3"/>
        <v/>
      </c>
      <c r="B79" s="13"/>
      <c r="C79" s="25" t="str">
        <f t="shared" si="0"/>
        <v/>
      </c>
      <c r="D79" s="14"/>
      <c r="E79" s="14"/>
      <c r="F79" s="14" t="str">
        <f t="shared" si="1"/>
        <v/>
      </c>
      <c r="G79" s="14" t="str">
        <f>IF(F79&lt;&gt;"",IF($G$4="Recurso",IF(LEFT($G$5,1)="M",VLOOKUP($G$5,'Definición técnica de imagenes'!$A$3:$G$17,5,FALSE),IF($G$5="F1",'Definición técnica de imagenes'!$E$15,'Definición técnica de imagenes'!$F$13)),'Definición técnica de imagenes'!$E$16),"")</f>
        <v/>
      </c>
      <c r="H79" s="14" t="str">
        <f t="shared" si="2"/>
        <v/>
      </c>
      <c r="I79" s="14" t="str">
        <f>IF(OR(B79&lt;&gt;"",J79&lt;&gt;""),IF($G$4="Recurso",IF(LEFT($G$5,1)="M",IF(VLOOKUP($G$5,'Definición técnica de imagenes'!$A$3:$G$17,6,FALSE)=0,"",VLOOKUP($G$5,'Definición técnica de imagenes'!$A$3:$G$17,6,FALSE)),IF($G$5="F1","","")),'Definición técnica de imagenes'!$F$16),"")</f>
        <v/>
      </c>
      <c r="J79" s="14"/>
      <c r="K79" s="15"/>
    </row>
    <row r="80" spans="1:11" s="12" customFormat="1">
      <c r="A80" s="13" t="str">
        <f t="shared" si="3"/>
        <v/>
      </c>
      <c r="B80" s="13"/>
      <c r="C80" s="25" t="str">
        <f t="shared" si="0"/>
        <v/>
      </c>
      <c r="D80" s="14"/>
      <c r="E80" s="14"/>
      <c r="F80" s="14" t="str">
        <f t="shared" si="1"/>
        <v/>
      </c>
      <c r="G80" s="14" t="str">
        <f>IF(F80&lt;&gt;"",IF($G$4="Recurso",IF(LEFT($G$5,1)="M",VLOOKUP($G$5,'Definición técnica de imagenes'!$A$3:$G$17,5,FALSE),IF($G$5="F1",'Definición técnica de imagenes'!$E$15,'Definición técnica de imagenes'!$F$13)),'Definición técnica de imagenes'!$E$16),"")</f>
        <v/>
      </c>
      <c r="H80" s="14" t="str">
        <f t="shared" si="2"/>
        <v/>
      </c>
      <c r="I80" s="14" t="str">
        <f>IF(OR(B80&lt;&gt;"",J80&lt;&gt;""),IF($G$4="Recurso",IF(LEFT($G$5,1)="M",IF(VLOOKUP($G$5,'Definición técnica de imagenes'!$A$3:$G$17,6,FALSE)=0,"",VLOOKUP($G$5,'Definición técnica de imagenes'!$A$3:$G$17,6,FALSE)),IF($G$5="F1","","")),'Definición técnica de imagenes'!$F$16),"")</f>
        <v/>
      </c>
      <c r="J80" s="14"/>
      <c r="K80" s="15"/>
    </row>
    <row r="81" spans="1:11" s="12" customFormat="1">
      <c r="A81" s="13" t="str">
        <f t="shared" si="3"/>
        <v/>
      </c>
      <c r="B81" s="13"/>
      <c r="C81" s="25" t="str">
        <f t="shared" si="0"/>
        <v/>
      </c>
      <c r="D81" s="14"/>
      <c r="E81" s="14"/>
      <c r="F81" s="14" t="str">
        <f t="shared" si="1"/>
        <v/>
      </c>
      <c r="G81" s="14" t="str">
        <f>IF(F81&lt;&gt;"",IF($G$4="Recurso",IF(LEFT($G$5,1)="M",VLOOKUP($G$5,'Definición técnica de imagenes'!$A$3:$G$17,5,FALSE),IF($G$5="F1",'Definición técnica de imagenes'!$E$15,'Definición técnica de imagenes'!$F$13)),'Definición técnica de imagenes'!$E$16),"")</f>
        <v/>
      </c>
      <c r="H81" s="14" t="str">
        <f t="shared" si="2"/>
        <v/>
      </c>
      <c r="I81" s="14" t="str">
        <f>IF(OR(B81&lt;&gt;"",J81&lt;&gt;""),IF($G$4="Recurso",IF(LEFT($G$5,1)="M",IF(VLOOKUP($G$5,'Definición técnica de imagenes'!$A$3:$G$17,6,FALSE)=0,"",VLOOKUP($G$5,'Definición técnica de imagenes'!$A$3:$G$17,6,FALSE)),IF($G$5="F1","","")),'Definición técnica de imagenes'!$F$16),"")</f>
        <v/>
      </c>
      <c r="J81" s="14"/>
      <c r="K81" s="15"/>
    </row>
    <row r="82" spans="1:11" s="12" customFormat="1">
      <c r="A82" s="13" t="str">
        <f t="shared" si="3"/>
        <v/>
      </c>
      <c r="B82" s="13"/>
      <c r="C82" s="25" t="str">
        <f t="shared" si="0"/>
        <v/>
      </c>
      <c r="D82" s="14"/>
      <c r="E82" s="14"/>
      <c r="F82" s="14" t="str">
        <f t="shared" si="1"/>
        <v/>
      </c>
      <c r="G82" s="14" t="str">
        <f>IF(F82&lt;&gt;"",IF($G$4="Recurso",IF(LEFT($G$5,1)="M",VLOOKUP($G$5,'Definición técnica de imagenes'!$A$3:$G$17,5,FALSE),IF($G$5="F1",'Definición técnica de imagenes'!$E$15,'Definición técnica de imagenes'!$F$13)),'Definición técnica de imagenes'!$E$16),"")</f>
        <v/>
      </c>
      <c r="H82" s="14" t="str">
        <f t="shared" si="2"/>
        <v/>
      </c>
      <c r="I82" s="14" t="str">
        <f>IF(OR(B82&lt;&gt;"",J82&lt;&gt;""),IF($G$4="Recurso",IF(LEFT($G$5,1)="M",IF(VLOOKUP($G$5,'Definición técnica de imagenes'!$A$3:$G$17,6,FALSE)=0,"",VLOOKUP($G$5,'Definición técnica de imagenes'!$A$3:$G$17,6,FALSE)),IF($G$5="F1","","")),'Definición técnica de imagenes'!$F$16),"")</f>
        <v/>
      </c>
      <c r="J82" s="14"/>
      <c r="K82" s="15"/>
    </row>
    <row r="83" spans="1:11" s="12" customFormat="1">
      <c r="A83" s="13" t="str">
        <f t="shared" si="3"/>
        <v/>
      </c>
      <c r="B83" s="13"/>
      <c r="C83" s="25" t="str">
        <f t="shared" si="0"/>
        <v/>
      </c>
      <c r="D83" s="14"/>
      <c r="E83" s="14"/>
      <c r="F83" s="14" t="str">
        <f t="shared" si="1"/>
        <v/>
      </c>
      <c r="G83" s="14" t="str">
        <f>IF(F83&lt;&gt;"",IF($G$4="Recurso",IF(LEFT($G$5,1)="M",VLOOKUP($G$5,'Definición técnica de imagenes'!$A$3:$G$17,5,FALSE),IF($G$5="F1",'Definición técnica de imagenes'!$E$15,'Definición técnica de imagenes'!$F$13)),'Definición técnica de imagenes'!$E$16),"")</f>
        <v/>
      </c>
      <c r="H83" s="14" t="str">
        <f t="shared" si="2"/>
        <v/>
      </c>
      <c r="I83" s="14" t="str">
        <f>IF(OR(B83&lt;&gt;"",J83&lt;&gt;""),IF($G$4="Recurso",IF(LEFT($G$5,1)="M",IF(VLOOKUP($G$5,'Definición técnica de imagenes'!$A$3:$G$17,6,FALSE)=0,"",VLOOKUP($G$5,'Definición técnica de imagenes'!$A$3:$G$17,6,FALSE)),IF($G$5="F1","","")),'Definición técnica de imagenes'!$F$16),"")</f>
        <v/>
      </c>
      <c r="J83" s="14"/>
      <c r="K83" s="15"/>
    </row>
    <row r="84" spans="1:11" s="12" customFormat="1">
      <c r="A84" s="13" t="str">
        <f t="shared" si="3"/>
        <v/>
      </c>
      <c r="B84" s="13"/>
      <c r="C84" s="25" t="str">
        <f t="shared" si="0"/>
        <v/>
      </c>
      <c r="D84" s="14"/>
      <c r="E84" s="14"/>
      <c r="F84" s="14" t="str">
        <f t="shared" si="1"/>
        <v/>
      </c>
      <c r="G84" s="14" t="str">
        <f>IF(F84&lt;&gt;"",IF($G$4="Recurso",IF(LEFT($G$5,1)="M",VLOOKUP($G$5,'Definición técnica de imagenes'!$A$3:$G$17,5,FALSE),IF($G$5="F1",'Definición técnica de imagenes'!$E$15,'Definición técnica de imagenes'!$F$13)),'Definición técnica de imagenes'!$E$16),"")</f>
        <v/>
      </c>
      <c r="H84" s="14" t="str">
        <f t="shared" si="2"/>
        <v/>
      </c>
      <c r="I84" s="14" t="str">
        <f>IF(OR(B84&lt;&gt;"",J84&lt;&gt;""),IF($G$4="Recurso",IF(LEFT($G$5,1)="M",IF(VLOOKUP($G$5,'Definición técnica de imagenes'!$A$3:$G$17,6,FALSE)=0,"",VLOOKUP($G$5,'Definición técnica de imagenes'!$A$3:$G$17,6,FALSE)),IF($G$5="F1","","")),'Definición técnica de imagenes'!$F$16),"")</f>
        <v/>
      </c>
      <c r="J84" s="14"/>
      <c r="K84" s="15"/>
    </row>
    <row r="85" spans="1:11" s="12" customFormat="1">
      <c r="A85" s="13" t="str">
        <f t="shared" si="3"/>
        <v/>
      </c>
      <c r="B85" s="13"/>
      <c r="C85" s="25" t="str">
        <f t="shared" si="0"/>
        <v/>
      </c>
      <c r="D85" s="14"/>
      <c r="E85" s="14"/>
      <c r="F85" s="14" t="str">
        <f t="shared" si="1"/>
        <v/>
      </c>
      <c r="G85" s="14" t="str">
        <f>IF(F85&lt;&gt;"",IF($G$4="Recurso",IF(LEFT($G$5,1)="M",VLOOKUP($G$5,'Definición técnica de imagenes'!$A$3:$G$17,5,FALSE),IF($G$5="F1",'Definición técnica de imagenes'!$E$15,'Definición técnica de imagenes'!$F$13)),'Definición técnica de imagenes'!$E$16),"")</f>
        <v/>
      </c>
      <c r="H85" s="14" t="str">
        <f t="shared" si="2"/>
        <v/>
      </c>
      <c r="I85" s="14" t="str">
        <f>IF(OR(B85&lt;&gt;"",J85&lt;&gt;""),IF($G$4="Recurso",IF(LEFT($G$5,1)="M",IF(VLOOKUP($G$5,'Definición técnica de imagenes'!$A$3:$G$17,6,FALSE)=0,"",VLOOKUP($G$5,'Definición técnica de imagenes'!$A$3:$G$17,6,FALSE)),IF($G$5="F1","","")),'Definición técnica de imagenes'!$F$16),"")</f>
        <v/>
      </c>
      <c r="J85" s="14"/>
      <c r="K85" s="15"/>
    </row>
    <row r="86" spans="1:11" s="12" customFormat="1">
      <c r="A86" s="13" t="str">
        <f t="shared" si="3"/>
        <v/>
      </c>
      <c r="B86" s="13"/>
      <c r="C86" s="25" t="str">
        <f t="shared" si="0"/>
        <v/>
      </c>
      <c r="D86" s="14"/>
      <c r="E86" s="14"/>
      <c r="F86" s="14" t="str">
        <f t="shared" si="1"/>
        <v/>
      </c>
      <c r="G86" s="14" t="str">
        <f>IF(F86&lt;&gt;"",IF($G$4="Recurso",IF(LEFT($G$5,1)="M",VLOOKUP($G$5,'Definición técnica de imagenes'!$A$3:$G$17,5,FALSE),IF($G$5="F1",'Definición técnica de imagenes'!$E$15,'Definición técnica de imagenes'!$F$13)),'Definición técnica de imagenes'!$E$16),"")</f>
        <v/>
      </c>
      <c r="H86" s="14" t="str">
        <f t="shared" si="2"/>
        <v/>
      </c>
      <c r="I86" s="14" t="str">
        <f>IF(OR(B86&lt;&gt;"",J86&lt;&gt;""),IF($G$4="Recurso",IF(LEFT($G$5,1)="M",IF(VLOOKUP($G$5,'Definición técnica de imagenes'!$A$3:$G$17,6,FALSE)=0,"",VLOOKUP($G$5,'Definición técnica de imagenes'!$A$3:$G$17,6,FALSE)),IF($G$5="F1","","")),'Definición técnica de imagenes'!$F$16),"")</f>
        <v/>
      </c>
      <c r="J86" s="14"/>
      <c r="K86" s="15"/>
    </row>
    <row r="87" spans="1:11" s="12" customFormat="1">
      <c r="A87" s="13" t="str">
        <f t="shared" si="3"/>
        <v/>
      </c>
      <c r="B87" s="13"/>
      <c r="C87" s="25" t="str">
        <f t="shared" si="0"/>
        <v/>
      </c>
      <c r="D87" s="14"/>
      <c r="E87" s="14"/>
      <c r="F87" s="14" t="str">
        <f t="shared" si="1"/>
        <v/>
      </c>
      <c r="G87" s="14" t="str">
        <f>IF(F87&lt;&gt;"",IF($G$4="Recurso",IF(LEFT($G$5,1)="M",VLOOKUP($G$5,'Definición técnica de imagenes'!$A$3:$G$17,5,FALSE),IF($G$5="F1",'Definición técnica de imagenes'!$E$15,'Definición técnica de imagenes'!$F$13)),'Definición técnica de imagenes'!$E$16),"")</f>
        <v/>
      </c>
      <c r="H87" s="14" t="str">
        <f t="shared" si="2"/>
        <v/>
      </c>
      <c r="I87" s="14" t="str">
        <f>IF(OR(B87&lt;&gt;"",J87&lt;&gt;""),IF($G$4="Recurso",IF(LEFT($G$5,1)="M",IF(VLOOKUP($G$5,'Definición técnica de imagenes'!$A$3:$G$17,6,FALSE)=0,"",VLOOKUP($G$5,'Definición técnica de imagenes'!$A$3:$G$17,6,FALSE)),IF($G$5="F1","","")),'Definición técnica de imagenes'!$F$16),"")</f>
        <v/>
      </c>
      <c r="J87" s="14"/>
      <c r="K87" s="15"/>
    </row>
    <row r="88" spans="1:11" s="12" customFormat="1">
      <c r="A88" s="13" t="str">
        <f t="shared" si="3"/>
        <v/>
      </c>
      <c r="B88" s="13"/>
      <c r="C88" s="25" t="str">
        <f t="shared" si="0"/>
        <v/>
      </c>
      <c r="D88" s="14"/>
      <c r="E88" s="14"/>
      <c r="F88" s="14" t="str">
        <f t="shared" si="1"/>
        <v/>
      </c>
      <c r="G88" s="14" t="str">
        <f>IF(F88&lt;&gt;"",IF($G$4="Recurso",IF(LEFT($G$5,1)="M",VLOOKUP($G$5,'Definición técnica de imagenes'!$A$3:$G$17,5,FALSE),IF($G$5="F1",'Definición técnica de imagenes'!$E$15,'Definición técnica de imagenes'!$F$13)),'Definición técnica de imagenes'!$E$16),"")</f>
        <v/>
      </c>
      <c r="H88" s="14" t="str">
        <f t="shared" si="2"/>
        <v/>
      </c>
      <c r="I88" s="14" t="str">
        <f>IF(OR(B88&lt;&gt;"",J88&lt;&gt;""),IF($G$4="Recurso",IF(LEFT($G$5,1)="M",IF(VLOOKUP($G$5,'Definición técnica de imagenes'!$A$3:$G$17,6,FALSE)=0,"",VLOOKUP($G$5,'Definición técnica de imagenes'!$A$3:$G$17,6,FALSE)),IF($G$5="F1","","")),'Definición técnica de imagenes'!$F$16),"")</f>
        <v/>
      </c>
      <c r="J88" s="14"/>
      <c r="K88" s="15"/>
    </row>
    <row r="89" spans="1:11" s="12" customFormat="1">
      <c r="A89" s="13" t="str">
        <f t="shared" si="3"/>
        <v/>
      </c>
      <c r="B89" s="13"/>
      <c r="C89" s="25" t="str">
        <f t="shared" si="0"/>
        <v/>
      </c>
      <c r="D89" s="14"/>
      <c r="E89" s="14"/>
      <c r="F89" s="14" t="str">
        <f t="shared" si="1"/>
        <v/>
      </c>
      <c r="G89" s="14" t="str">
        <f>IF(F89&lt;&gt;"",IF($G$4="Recurso",IF(LEFT($G$5,1)="M",VLOOKUP($G$5,'Definición técnica de imagenes'!$A$3:$G$17,5,FALSE),IF($G$5="F1",'Definición técnica de imagenes'!$E$15,'Definición técnica de imagenes'!$F$13)),'Definición técnica de imagenes'!$E$16),"")</f>
        <v/>
      </c>
      <c r="H89" s="14" t="str">
        <f t="shared" si="2"/>
        <v/>
      </c>
      <c r="I89" s="14" t="str">
        <f>IF(OR(B89&lt;&gt;"",J89&lt;&gt;""),IF($G$4="Recurso",IF(LEFT($G$5,1)="M",IF(VLOOKUP($G$5,'Definición técnica de imagenes'!$A$3:$G$17,6,FALSE)=0,"",VLOOKUP($G$5,'Definición técnica de imagenes'!$A$3:$G$17,6,FALSE)),IF($G$5="F1","","")),'Definición técnica de imagenes'!$F$16),"")</f>
        <v/>
      </c>
      <c r="J89" s="14"/>
      <c r="K89" s="15"/>
    </row>
    <row r="90" spans="1:11" s="12" customFormat="1">
      <c r="A90" s="13" t="str">
        <f t="shared" si="3"/>
        <v/>
      </c>
      <c r="B90" s="13"/>
      <c r="C90" s="25" t="str">
        <f t="shared" si="0"/>
        <v/>
      </c>
      <c r="D90" s="14"/>
      <c r="E90" s="14"/>
      <c r="F90" s="14" t="str">
        <f t="shared" si="1"/>
        <v/>
      </c>
      <c r="G90" s="14" t="str">
        <f>IF(F90&lt;&gt;"",IF($G$4="Recurso",IF(LEFT($G$5,1)="M",VLOOKUP($G$5,'Definición técnica de imagenes'!$A$3:$G$17,5,FALSE),IF($G$5="F1",'Definición técnica de imagenes'!$E$15,'Definición técnica de imagenes'!$F$13)),'Definición técnica de imagenes'!$E$16),"")</f>
        <v/>
      </c>
      <c r="H90" s="14" t="str">
        <f t="shared" si="2"/>
        <v/>
      </c>
      <c r="I90" s="14" t="str">
        <f>IF(OR(B90&lt;&gt;"",J90&lt;&gt;""),IF($G$4="Recurso",IF(LEFT($G$5,1)="M",IF(VLOOKUP($G$5,'Definición técnica de imagenes'!$A$3:$G$17,6,FALSE)=0,"",VLOOKUP($G$5,'Definición técnica de imagenes'!$A$3:$G$17,6,FALSE)),IF($G$5="F1","","")),'Definición técnica de imagenes'!$F$16),"")</f>
        <v/>
      </c>
      <c r="J90" s="14"/>
      <c r="K90" s="15"/>
    </row>
    <row r="91" spans="1:11" s="12" customFormat="1">
      <c r="A91" s="13" t="str">
        <f t="shared" si="3"/>
        <v/>
      </c>
      <c r="B91" s="13"/>
      <c r="C91" s="25" t="str">
        <f t="shared" si="0"/>
        <v/>
      </c>
      <c r="D91" s="14"/>
      <c r="E91" s="14"/>
      <c r="F91" s="14" t="str">
        <f t="shared" si="1"/>
        <v/>
      </c>
      <c r="G91" s="14" t="str">
        <f>IF(F91&lt;&gt;"",IF($G$4="Recurso",IF(LEFT($G$5,1)="M",VLOOKUP($G$5,'Definición técnica de imagenes'!$A$3:$G$17,5,FALSE),IF($G$5="F1",'Definición técnica de imagenes'!$E$15,'Definición técnica de imagenes'!$F$13)),'Definición técnica de imagenes'!$E$16),"")</f>
        <v/>
      </c>
      <c r="H91" s="14" t="str">
        <f t="shared" si="2"/>
        <v/>
      </c>
      <c r="I91" s="14" t="str">
        <f>IF(OR(B91&lt;&gt;"",J91&lt;&gt;""),IF($G$4="Recurso",IF(LEFT($G$5,1)="M",IF(VLOOKUP($G$5,'Definición técnica de imagenes'!$A$3:$G$17,6,FALSE)=0,"",VLOOKUP($G$5,'Definición técnica de imagenes'!$A$3:$G$17,6,FALSE)),IF($G$5="F1","","")),'Definición técnica de imagenes'!$F$16),"")</f>
        <v/>
      </c>
      <c r="J91" s="14"/>
      <c r="K91" s="15"/>
    </row>
    <row r="92" spans="1:11" s="12" customFormat="1">
      <c r="A92" s="13" t="str">
        <f t="shared" si="3"/>
        <v/>
      </c>
      <c r="B92" s="13"/>
      <c r="C92" s="25" t="str">
        <f t="shared" si="0"/>
        <v/>
      </c>
      <c r="D92" s="14"/>
      <c r="E92" s="14"/>
      <c r="F92" s="14" t="str">
        <f t="shared" si="1"/>
        <v/>
      </c>
      <c r="G92" s="14" t="str">
        <f>IF(F92&lt;&gt;"",IF($G$4="Recurso",IF(LEFT($G$5,1)="M",VLOOKUP($G$5,'Definición técnica de imagenes'!$A$3:$G$17,5,FALSE),IF($G$5="F1",'Definición técnica de imagenes'!$E$15,'Definición técnica de imagenes'!$F$13)),'Definición técnica de imagenes'!$E$16),"")</f>
        <v/>
      </c>
      <c r="H92" s="14" t="str">
        <f t="shared" si="2"/>
        <v/>
      </c>
      <c r="I92" s="14" t="str">
        <f>IF(OR(B92&lt;&gt;"",J92&lt;&gt;""),IF($G$4="Recurso",IF(LEFT($G$5,1)="M",IF(VLOOKUP($G$5,'Definición técnica de imagenes'!$A$3:$G$17,6,FALSE)=0,"",VLOOKUP($G$5,'Definición técnica de imagenes'!$A$3:$G$17,6,FALSE)),IF($G$5="F1","","")),'Definición técnica de imagenes'!$F$16),"")</f>
        <v/>
      </c>
      <c r="J92" s="14"/>
      <c r="K92" s="15"/>
    </row>
    <row r="93" spans="1:11" s="12" customFormat="1">
      <c r="A93" s="13" t="str">
        <f t="shared" si="3"/>
        <v/>
      </c>
      <c r="B93" s="13"/>
      <c r="C93" s="25" t="str">
        <f t="shared" si="0"/>
        <v/>
      </c>
      <c r="D93" s="14"/>
      <c r="E93" s="14"/>
      <c r="F93" s="14" t="str">
        <f t="shared" si="1"/>
        <v/>
      </c>
      <c r="G93" s="14" t="str">
        <f>IF(F93&lt;&gt;"",IF($G$4="Recurso",IF(LEFT($G$5,1)="M",VLOOKUP($G$5,'Definición técnica de imagenes'!$A$3:$G$17,5,FALSE),IF($G$5="F1",'Definición técnica de imagenes'!$E$15,'Definición técnica de imagenes'!$F$13)),'Definición técnica de imagenes'!$E$16),"")</f>
        <v/>
      </c>
      <c r="H93" s="14" t="str">
        <f t="shared" si="2"/>
        <v/>
      </c>
      <c r="I93" s="14" t="str">
        <f>IF(OR(B93&lt;&gt;"",J93&lt;&gt;""),IF($G$4="Recurso",IF(LEFT($G$5,1)="M",IF(VLOOKUP($G$5,'Definición técnica de imagenes'!$A$3:$G$17,6,FALSE)=0,"",VLOOKUP($G$5,'Definición técnica de imagenes'!$A$3:$G$17,6,FALSE)),IF($G$5="F1","","")),'Definición técnica de imagenes'!$F$16),"")</f>
        <v/>
      </c>
      <c r="J93" s="14"/>
      <c r="K93" s="15"/>
    </row>
    <row r="94" spans="1:11" s="12" customFormat="1">
      <c r="A94" s="13" t="str">
        <f t="shared" si="3"/>
        <v/>
      </c>
      <c r="B94" s="13"/>
      <c r="C94" s="25" t="str">
        <f t="shared" si="0"/>
        <v/>
      </c>
      <c r="D94" s="14"/>
      <c r="E94" s="14"/>
      <c r="F94" s="14" t="str">
        <f t="shared" si="1"/>
        <v/>
      </c>
      <c r="G94" s="14" t="str">
        <f>IF(F94&lt;&gt;"",IF($G$4="Recurso",IF(LEFT($G$5,1)="M",VLOOKUP($G$5,'Definición técnica de imagenes'!$A$3:$G$17,5,FALSE),IF($G$5="F1",'Definición técnica de imagenes'!$E$15,'Definición técnica de imagenes'!$F$13)),'Definición técnica de imagenes'!$E$16),"")</f>
        <v/>
      </c>
      <c r="H94" s="14" t="str">
        <f t="shared" si="2"/>
        <v/>
      </c>
      <c r="I94" s="14" t="str">
        <f>IF(OR(B94&lt;&gt;"",J94&lt;&gt;""),IF($G$4="Recurso",IF(LEFT($G$5,1)="M",IF(VLOOKUP($G$5,'Definición técnica de imagenes'!$A$3:$G$17,6,FALSE)=0,"",VLOOKUP($G$5,'Definición técnica de imagenes'!$A$3:$G$17,6,FALSE)),IF($G$5="F1","","")),'Definición técnica de imagenes'!$F$16),"")</f>
        <v/>
      </c>
      <c r="J94" s="14"/>
      <c r="K94" s="15"/>
    </row>
    <row r="95" spans="1:11" s="12" customFormat="1">
      <c r="A95" s="13" t="str">
        <f t="shared" si="3"/>
        <v/>
      </c>
      <c r="B95" s="13"/>
      <c r="C95" s="25" t="str">
        <f t="shared" si="0"/>
        <v/>
      </c>
      <c r="D95" s="14"/>
      <c r="E95" s="14"/>
      <c r="F95" s="14" t="str">
        <f t="shared" si="1"/>
        <v/>
      </c>
      <c r="G95" s="14" t="str">
        <f>IF(F95&lt;&gt;"",IF($G$4="Recurso",IF(LEFT($G$5,1)="M",VLOOKUP($G$5,'Definición técnica de imagenes'!$A$3:$G$17,5,FALSE),IF($G$5="F1",'Definición técnica de imagenes'!$E$15,'Definición técnica de imagenes'!$F$13)),'Definición técnica de imagenes'!$E$16),"")</f>
        <v/>
      </c>
      <c r="H95" s="14" t="str">
        <f t="shared" si="2"/>
        <v/>
      </c>
      <c r="I95" s="14" t="str">
        <f>IF(OR(B95&lt;&gt;"",J95&lt;&gt;""),IF($G$4="Recurso",IF(LEFT($G$5,1)="M",IF(VLOOKUP($G$5,'Definición técnica de imagenes'!$A$3:$G$17,6,FALSE)=0,"",VLOOKUP($G$5,'Definición técnica de imagenes'!$A$3:$G$17,6,FALSE)),IF($G$5="F1","","")),'Definición técnica de imagenes'!$F$16),"")</f>
        <v/>
      </c>
      <c r="J95" s="14"/>
      <c r="K95" s="15"/>
    </row>
    <row r="96" spans="1:11" s="12" customFormat="1">
      <c r="A96" s="13" t="str">
        <f t="shared" si="3"/>
        <v/>
      </c>
      <c r="B96" s="13"/>
      <c r="C96" s="25" t="str">
        <f t="shared" si="0"/>
        <v/>
      </c>
      <c r="D96" s="14"/>
      <c r="E96" s="14"/>
      <c r="F96" s="14" t="str">
        <f t="shared" si="1"/>
        <v/>
      </c>
      <c r="G96" s="14" t="str">
        <f>IF(F96&lt;&gt;"",IF($G$4="Recurso",IF(LEFT($G$5,1)="M",VLOOKUP($G$5,'Definición técnica de imagenes'!$A$3:$G$17,5,FALSE),IF($G$5="F1",'Definición técnica de imagenes'!$E$15,'Definición técnica de imagenes'!$F$13)),'Definición técnica de imagenes'!$E$16),"")</f>
        <v/>
      </c>
      <c r="H96" s="14" t="str">
        <f t="shared" si="2"/>
        <v/>
      </c>
      <c r="I96" s="14" t="str">
        <f>IF(OR(B96&lt;&gt;"",J96&lt;&gt;""),IF($G$4="Recurso",IF(LEFT($G$5,1)="M",IF(VLOOKUP($G$5,'Definición técnica de imagenes'!$A$3:$G$17,6,FALSE)=0,"",VLOOKUP($G$5,'Definición técnica de imagenes'!$A$3:$G$17,6,FALSE)),IF($G$5="F1","","")),'Definición técnica de imagenes'!$F$16),"")</f>
        <v/>
      </c>
      <c r="J96" s="14"/>
      <c r="K96" s="15"/>
    </row>
    <row r="97" spans="1:11" s="12" customFormat="1">
      <c r="A97" s="13" t="str">
        <f t="shared" si="3"/>
        <v/>
      </c>
      <c r="B97" s="13"/>
      <c r="C97" s="25" t="str">
        <f t="shared" si="0"/>
        <v/>
      </c>
      <c r="D97" s="14"/>
      <c r="E97" s="14"/>
      <c r="F97" s="14" t="str">
        <f t="shared" si="1"/>
        <v/>
      </c>
      <c r="G97" s="14" t="str">
        <f>IF(F97&lt;&gt;"",IF($G$4="Recurso",IF(LEFT($G$5,1)="M",VLOOKUP($G$5,'Definición técnica de imagenes'!$A$3:$G$17,5,FALSE),IF($G$5="F1",'Definición técnica de imagenes'!$E$15,'Definición técnica de imagenes'!$F$13)),'Definición técnica de imagenes'!$E$16),"")</f>
        <v/>
      </c>
      <c r="H97" s="14" t="str">
        <f t="shared" si="2"/>
        <v/>
      </c>
      <c r="I97" s="14" t="str">
        <f>IF(OR(B97&lt;&gt;"",J97&lt;&gt;""),IF($G$4="Recurso",IF(LEFT($G$5,1)="M",IF(VLOOKUP($G$5,'Definición técnica de imagenes'!$A$3:$G$17,6,FALSE)=0,"",VLOOKUP($G$5,'Definición técnica de imagenes'!$A$3:$G$17,6,FALSE)),IF($G$5="F1","","")),'Definición técnica de imagenes'!$F$16),"")</f>
        <v/>
      </c>
      <c r="J97" s="14"/>
      <c r="K97" s="15"/>
    </row>
    <row r="98" spans="1:11" s="12" customFormat="1">
      <c r="A98" s="13" t="str">
        <f t="shared" si="3"/>
        <v/>
      </c>
      <c r="B98" s="13"/>
      <c r="C98" s="25" t="str">
        <f t="shared" ref="C98:C131" si="4">IF(OR(B98&lt;&gt;"",J98&lt;&gt;""),IF($G$4="Recurso",CONCATENATE($G$4," ",$G$5),$G$4),"")</f>
        <v/>
      </c>
      <c r="D98" s="14"/>
      <c r="E98" s="14"/>
      <c r="F98" s="14" t="str">
        <f t="shared" ref="F98:F131" si="5">IF(OR(B98&lt;&gt;"",J98&lt;&gt;""),CONCATENATE($C$7,"_",$A98,IF($G$4="Cuaderno de Estudio","_small",CONCATENATE(IF(I98="","","n"),IF(LEFT($G$5,1)="F",".jpg",".png")))),"")</f>
        <v/>
      </c>
      <c r="G98" s="14" t="str">
        <f>IF(F98&lt;&gt;"",IF($G$4="Recurso",IF(LEFT($G$5,1)="M",VLOOKUP($G$5,'Definición técnica de imagenes'!$A$3:$G$17,5,FALSE),IF($G$5="F1",'Definición técnica de imagenes'!$E$15,'Definición técnica de imagenes'!$F$13)),'Definición técnica de imagenes'!$E$16),"")</f>
        <v/>
      </c>
      <c r="H98" s="14" t="str">
        <f t="shared" ref="H98:H131" si="6">IF(AND(I98&lt;&gt;"",I98&lt;&gt;0),IF(OR(B98&lt;&gt;"",J98&lt;&gt;""),CONCATENATE($C$7,"_",$A98,IF($G$4="Cuaderno de Estudio","_zoom",CONCATENATE("a",IF(LEFT($G$5,1)="F",".jpg",".png")))),""),"")</f>
        <v/>
      </c>
      <c r="I98" s="14" t="str">
        <f>IF(OR(B98&lt;&gt;"",J98&lt;&gt;""),IF($G$4="Recurso",IF(LEFT($G$5,1)="M",IF(VLOOKUP($G$5,'Definición técnica de imagenes'!$A$3:$G$17,6,FALSE)=0,"",VLOOKUP($G$5,'Definición técnica de imagenes'!$A$3:$G$17,6,FALSE)),IF($G$5="F1","","")),'Definición técnica de imagenes'!$F$16),"")</f>
        <v/>
      </c>
      <c r="J98" s="14"/>
      <c r="K98" s="15"/>
    </row>
    <row r="99" spans="1:11" s="12" customFormat="1">
      <c r="A99" s="13" t="str">
        <f t="shared" si="3"/>
        <v/>
      </c>
      <c r="B99" s="13"/>
      <c r="C99" s="25" t="str">
        <f t="shared" si="4"/>
        <v/>
      </c>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c r="A100" s="13" t="str">
        <f t="shared" si="3"/>
        <v/>
      </c>
      <c r="B100" s="13"/>
      <c r="C100" s="25" t="str">
        <f t="shared" si="4"/>
        <v/>
      </c>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c r="A101" s="13" t="str">
        <f t="shared" si="3"/>
        <v/>
      </c>
      <c r="B101" s="13"/>
      <c r="C101" s="25" t="str">
        <f t="shared" si="4"/>
        <v/>
      </c>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c r="A102" s="13" t="str">
        <f t="shared" si="3"/>
        <v/>
      </c>
      <c r="B102" s="13"/>
      <c r="C102" s="25" t="str">
        <f t="shared" si="4"/>
        <v/>
      </c>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c r="A103" s="13" t="str">
        <f t="shared" si="3"/>
        <v/>
      </c>
      <c r="B103" s="13"/>
      <c r="C103" s="25" t="str">
        <f t="shared" si="4"/>
        <v/>
      </c>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c r="A104" s="13" t="str">
        <f t="shared" si="3"/>
        <v/>
      </c>
      <c r="B104" s="13"/>
      <c r="C104" s="25" t="str">
        <f t="shared" si="4"/>
        <v/>
      </c>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c r="A105" s="13" t="str">
        <f t="shared" si="3"/>
        <v/>
      </c>
      <c r="B105" s="13"/>
      <c r="C105" s="25" t="str">
        <f t="shared" si="4"/>
        <v/>
      </c>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c r="A106" s="13" t="str">
        <f t="shared" si="3"/>
        <v/>
      </c>
      <c r="B106" s="13"/>
      <c r="C106" s="25" t="str">
        <f t="shared" si="4"/>
        <v/>
      </c>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c r="A107" s="13" t="str">
        <f t="shared" ref="A107:A131" si="7">IF(OR(B107&lt;&gt;"",J107&lt;&gt;""),CONCATENATE(LEFT(A106,3),IF(MID(A106,4,2)+1&lt;10,CONCATENATE("0",MID(A106,4,2)+1),MID(A106,4,2)+1)),"")</f>
        <v/>
      </c>
      <c r="B107" s="13"/>
      <c r="C107" s="25" t="str">
        <f t="shared" si="4"/>
        <v/>
      </c>
      <c r="D107" s="14"/>
      <c r="E107" s="14"/>
      <c r="F107" s="14" t="str">
        <f t="shared" si="5"/>
        <v/>
      </c>
      <c r="G107" s="14" t="str">
        <f>IF(F107&lt;&gt;"",IF($G$4="Recurso",IF(LEFT($G$5,1)="M",VLOOKUP($G$5,'Definición técnica de imagenes'!$A$3:$G$17,5,FALSE),IF($G$5="F1",'Definición técnica de imagenes'!$E$15,'Definición técnica de imagenes'!$F$13)),'Definición técnica de imagenes'!$E$16),"")</f>
        <v/>
      </c>
      <c r="H107" s="14" t="str">
        <f t="shared" si="6"/>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c r="A108" s="13" t="str">
        <f t="shared" si="7"/>
        <v/>
      </c>
      <c r="B108" s="13"/>
      <c r="C108" s="25" t="str">
        <f t="shared" si="4"/>
        <v/>
      </c>
      <c r="D108" s="14"/>
      <c r="E108" s="14"/>
      <c r="F108" s="14" t="str">
        <f t="shared" si="5"/>
        <v/>
      </c>
      <c r="G108" s="14" t="str">
        <f>IF(F108&lt;&gt;"",IF($G$4="Recurso",IF(LEFT($G$5,1)="M",VLOOKUP($G$5,'Definición técnica de imagenes'!$A$3:$G$17,5,FALSE),IF($G$5="F1",'Definición técnica de imagenes'!$E$15,'Definición técnica de imagenes'!$F$13)),'Definición técnica de imagenes'!$E$16),"")</f>
        <v/>
      </c>
      <c r="H108" s="14" t="str">
        <f t="shared" si="6"/>
        <v/>
      </c>
      <c r="I108" s="14" t="str">
        <f>IF(OR(B108&lt;&gt;"",J108&lt;&gt;""),IF($G$4="Recurso",IF(LEFT($G$5,1)="M",IF(VLOOKUP($G$5,'Definición técnica de imagenes'!$A$3:$G$17,6,FALSE)=0,"",VLOOKUP($G$5,'Definición técnica de imagenes'!$A$3:$G$17,6,FALSE)),IF($G$5="F1","","")),'Definición técnica de imagenes'!$F$16),"")</f>
        <v/>
      </c>
      <c r="J108" s="14"/>
      <c r="K108" s="15"/>
    </row>
    <row r="109" spans="1:11" s="12" customFormat="1">
      <c r="A109" s="13" t="str">
        <f t="shared" si="7"/>
        <v/>
      </c>
      <c r="B109" s="13"/>
      <c r="C109" s="25" t="str">
        <f t="shared" si="4"/>
        <v/>
      </c>
      <c r="D109" s="14"/>
      <c r="E109" s="14"/>
      <c r="F109" s="14" t="str">
        <f t="shared" si="5"/>
        <v/>
      </c>
      <c r="G109" s="14" t="str">
        <f>IF(F109&lt;&gt;"",IF($G$4="Recurso",IF(LEFT($G$5,1)="M",VLOOKUP($G$5,'Definición técnica de imagenes'!$A$3:$G$17,5,FALSE),IF($G$5="F1",'Definición técnica de imagenes'!$E$15,'Definición técnica de imagenes'!$F$13)),'Definición técnica de imagenes'!$E$16),"")</f>
        <v/>
      </c>
      <c r="H109" s="14" t="str">
        <f t="shared" si="6"/>
        <v/>
      </c>
      <c r="I109" s="14" t="str">
        <f>IF(OR(B109&lt;&gt;"",J109&lt;&gt;""),IF($G$4="Recurso",IF(LEFT($G$5,1)="M",IF(VLOOKUP($G$5,'Definición técnica de imagenes'!$A$3:$G$17,6,FALSE)=0,"",VLOOKUP($G$5,'Definición técnica de imagenes'!$A$3:$G$17,6,FALSE)),IF($G$5="F1","","")),'Definición técnica de imagenes'!$F$16),"")</f>
        <v/>
      </c>
      <c r="J109" s="14"/>
      <c r="K109" s="15"/>
    </row>
    <row r="110" spans="1:11" s="12" customFormat="1">
      <c r="A110" s="13" t="str">
        <f t="shared" si="7"/>
        <v/>
      </c>
      <c r="B110" s="13"/>
      <c r="C110" s="25" t="str">
        <f t="shared" si="4"/>
        <v/>
      </c>
      <c r="D110" s="14"/>
      <c r="E110" s="14"/>
      <c r="F110" s="14" t="str">
        <f t="shared" si="5"/>
        <v/>
      </c>
      <c r="G110" s="14" t="str">
        <f>IF(F110&lt;&gt;"",IF($G$4="Recurso",IF(LEFT($G$5,1)="M",VLOOKUP($G$5,'Definición técnica de imagenes'!$A$3:$G$17,5,FALSE),IF($G$5="F1",'Definición técnica de imagenes'!$E$15,'Definición técnica de imagenes'!$F$13)),'Definición técnica de imagenes'!$E$16),"")</f>
        <v/>
      </c>
      <c r="H110" s="14" t="str">
        <f t="shared" si="6"/>
        <v/>
      </c>
      <c r="I110" s="14" t="str">
        <f>IF(OR(B110&lt;&gt;"",J110&lt;&gt;""),IF($G$4="Recurso",IF(LEFT($G$5,1)="M",IF(VLOOKUP($G$5,'Definición técnica de imagenes'!$A$3:$G$17,6,FALSE)=0,"",VLOOKUP($G$5,'Definición técnica de imagenes'!$A$3:$G$17,6,FALSE)),IF($G$5="F1","","")),'Definición técnica de imagenes'!$F$16),"")</f>
        <v/>
      </c>
      <c r="J110" s="14"/>
      <c r="K110" s="15"/>
    </row>
    <row r="111" spans="1:11" s="12" customFormat="1">
      <c r="A111" s="13" t="str">
        <f t="shared" si="7"/>
        <v/>
      </c>
      <c r="B111" s="13"/>
      <c r="C111" s="25" t="str">
        <f t="shared" si="4"/>
        <v/>
      </c>
      <c r="D111" s="14"/>
      <c r="E111" s="14"/>
      <c r="F111" s="14" t="str">
        <f t="shared" si="5"/>
        <v/>
      </c>
      <c r="G111" s="14" t="str">
        <f>IF(F111&lt;&gt;"",IF($G$4="Recurso",IF(LEFT($G$5,1)="M",VLOOKUP($G$5,'Definición técnica de imagenes'!$A$3:$G$17,5,FALSE),IF($G$5="F1",'Definición técnica de imagenes'!$E$15,'Definición técnica de imagenes'!$F$13)),'Definición técnica de imagenes'!$E$16),"")</f>
        <v/>
      </c>
      <c r="H111" s="14" t="str">
        <f t="shared" si="6"/>
        <v/>
      </c>
      <c r="I111" s="14" t="str">
        <f>IF(OR(B111&lt;&gt;"",J111&lt;&gt;""),IF($G$4="Recurso",IF(LEFT($G$5,1)="M",IF(VLOOKUP($G$5,'Definición técnica de imagenes'!$A$3:$G$17,6,FALSE)=0,"",VLOOKUP($G$5,'Definición técnica de imagenes'!$A$3:$G$17,6,FALSE)),IF($G$5="F1","","")),'Definición técnica de imagenes'!$F$16),"")</f>
        <v/>
      </c>
      <c r="J111" s="14"/>
      <c r="K111" s="15"/>
    </row>
    <row r="112" spans="1:11" s="12" customFormat="1">
      <c r="A112" s="13" t="str">
        <f t="shared" si="7"/>
        <v/>
      </c>
      <c r="B112" s="13"/>
      <c r="C112" s="25" t="str">
        <f t="shared" si="4"/>
        <v/>
      </c>
      <c r="D112" s="14"/>
      <c r="E112" s="14"/>
      <c r="F112" s="14" t="str">
        <f t="shared" si="5"/>
        <v/>
      </c>
      <c r="G112" s="14" t="str">
        <f>IF(F112&lt;&gt;"",IF($G$4="Recurso",IF(LEFT($G$5,1)="M",VLOOKUP($G$5,'Definición técnica de imagenes'!$A$3:$G$17,5,FALSE),IF($G$5="F1",'Definición técnica de imagenes'!$E$15,'Definición técnica de imagenes'!$F$13)),'Definición técnica de imagenes'!$E$16),"")</f>
        <v/>
      </c>
      <c r="H112" s="14" t="str">
        <f t="shared" si="6"/>
        <v/>
      </c>
      <c r="I112" s="14" t="str">
        <f>IF(OR(B112&lt;&gt;"",J112&lt;&gt;""),IF($G$4="Recurso",IF(LEFT($G$5,1)="M",IF(VLOOKUP($G$5,'Definición técnica de imagenes'!$A$3:$G$17,6,FALSE)=0,"",VLOOKUP($G$5,'Definición técnica de imagenes'!$A$3:$G$17,6,FALSE)),IF($G$5="F1","","")),'Definición técnica de imagenes'!$F$16),"")</f>
        <v/>
      </c>
      <c r="J112" s="14"/>
      <c r="K112" s="15"/>
    </row>
    <row r="113" spans="1:11" s="12" customFormat="1">
      <c r="A113" s="13" t="str">
        <f t="shared" si="7"/>
        <v/>
      </c>
      <c r="B113" s="13"/>
      <c r="C113" s="25" t="str">
        <f t="shared" si="4"/>
        <v/>
      </c>
      <c r="D113" s="14"/>
      <c r="E113" s="14"/>
      <c r="F113" s="14" t="str">
        <f t="shared" si="5"/>
        <v/>
      </c>
      <c r="G113" s="14" t="str">
        <f>IF(F113&lt;&gt;"",IF($G$4="Recurso",IF(LEFT($G$5,1)="M",VLOOKUP($G$5,'Definición técnica de imagenes'!$A$3:$G$17,5,FALSE),IF($G$5="F1",'Definición técnica de imagenes'!$E$15,'Definición técnica de imagenes'!$F$13)),'Definición técnica de imagenes'!$E$16),"")</f>
        <v/>
      </c>
      <c r="H113" s="14" t="str">
        <f t="shared" si="6"/>
        <v/>
      </c>
      <c r="I113" s="14" t="str">
        <f>IF(OR(B113&lt;&gt;"",J113&lt;&gt;""),IF($G$4="Recurso",IF(LEFT($G$5,1)="M",IF(VLOOKUP($G$5,'Definición técnica de imagenes'!$A$3:$G$17,6,FALSE)=0,"",VLOOKUP($G$5,'Definición técnica de imagenes'!$A$3:$G$17,6,FALSE)),IF($G$5="F1","","")),'Definición técnica de imagenes'!$F$16),"")</f>
        <v/>
      </c>
      <c r="J113" s="14"/>
      <c r="K113" s="15"/>
    </row>
    <row r="114" spans="1:11" s="12" customFormat="1">
      <c r="A114" s="13" t="str">
        <f t="shared" si="7"/>
        <v/>
      </c>
      <c r="B114" s="13"/>
      <c r="C114" s="25" t="str">
        <f t="shared" si="4"/>
        <v/>
      </c>
      <c r="D114" s="14"/>
      <c r="E114" s="14"/>
      <c r="F114" s="14" t="str">
        <f t="shared" si="5"/>
        <v/>
      </c>
      <c r="G114" s="14" t="str">
        <f>IF(F114&lt;&gt;"",IF($G$4="Recurso",IF(LEFT($G$5,1)="M",VLOOKUP($G$5,'Definición técnica de imagenes'!$A$3:$G$17,5,FALSE),IF($G$5="F1",'Definición técnica de imagenes'!$E$15,'Definición técnica de imagenes'!$F$13)),'Definición técnica de imagenes'!$E$16),"")</f>
        <v/>
      </c>
      <c r="H114" s="14" t="str">
        <f t="shared" si="6"/>
        <v/>
      </c>
      <c r="I114" s="14" t="str">
        <f>IF(OR(B114&lt;&gt;"",J114&lt;&gt;""),IF($G$4="Recurso",IF(LEFT($G$5,1)="M",IF(VLOOKUP($G$5,'Definición técnica de imagenes'!$A$3:$G$17,6,FALSE)=0,"",VLOOKUP($G$5,'Definición técnica de imagenes'!$A$3:$G$17,6,FALSE)),IF($G$5="F1","","")),'Definición técnica de imagenes'!$F$16),"")</f>
        <v/>
      </c>
      <c r="J114" s="14"/>
      <c r="K114" s="15"/>
    </row>
    <row r="115" spans="1:11" s="12" customFormat="1">
      <c r="A115" s="13" t="str">
        <f t="shared" si="7"/>
        <v/>
      </c>
      <c r="B115" s="13"/>
      <c r="C115" s="25" t="str">
        <f t="shared" si="4"/>
        <v/>
      </c>
      <c r="D115" s="14"/>
      <c r="E115" s="14"/>
      <c r="F115" s="14" t="str">
        <f t="shared" si="5"/>
        <v/>
      </c>
      <c r="G115" s="14" t="str">
        <f>IF(F115&lt;&gt;"",IF($G$4="Recurso",IF(LEFT($G$5,1)="M",VLOOKUP($G$5,'Definición técnica de imagenes'!$A$3:$G$17,5,FALSE),IF($G$5="F1",'Definición técnica de imagenes'!$E$15,'Definición técnica de imagenes'!$F$13)),'Definición técnica de imagenes'!$E$16),"")</f>
        <v/>
      </c>
      <c r="H115" s="14" t="str">
        <f t="shared" si="6"/>
        <v/>
      </c>
      <c r="I115" s="14" t="str">
        <f>IF(OR(B115&lt;&gt;"",J115&lt;&gt;""),IF($G$4="Recurso",IF(LEFT($G$5,1)="M",IF(VLOOKUP($G$5,'Definición técnica de imagenes'!$A$3:$G$17,6,FALSE)=0,"",VLOOKUP($G$5,'Definición técnica de imagenes'!$A$3:$G$17,6,FALSE)),IF($G$5="F1","","")),'Definición técnica de imagenes'!$F$16),"")</f>
        <v/>
      </c>
      <c r="J115" s="14"/>
      <c r="K115" s="15"/>
    </row>
    <row r="116" spans="1:11" s="12" customFormat="1">
      <c r="A116" s="13" t="str">
        <f t="shared" si="7"/>
        <v/>
      </c>
      <c r="B116" s="13"/>
      <c r="C116" s="25" t="str">
        <f t="shared" si="4"/>
        <v/>
      </c>
      <c r="D116" s="14"/>
      <c r="E116" s="14"/>
      <c r="F116" s="14" t="str">
        <f t="shared" si="5"/>
        <v/>
      </c>
      <c r="G116" s="14" t="str">
        <f>IF(F116&lt;&gt;"",IF($G$4="Recurso",IF(LEFT($G$5,1)="M",VLOOKUP($G$5,'Definición técnica de imagenes'!$A$3:$G$17,5,FALSE),IF($G$5="F1",'Definición técnica de imagenes'!$E$15,'Definición técnica de imagenes'!$F$13)),'Definición técnica de imagenes'!$E$16),"")</f>
        <v/>
      </c>
      <c r="H116" s="14" t="str">
        <f t="shared" si="6"/>
        <v/>
      </c>
      <c r="I116" s="14" t="str">
        <f>IF(OR(B116&lt;&gt;"",J116&lt;&gt;""),IF($G$4="Recurso",IF(LEFT($G$5,1)="M",IF(VLOOKUP($G$5,'Definición técnica de imagenes'!$A$3:$G$17,6,FALSE)=0,"",VLOOKUP($G$5,'Definición técnica de imagenes'!$A$3:$G$17,6,FALSE)),IF($G$5="F1","","")),'Definición técnica de imagenes'!$F$16),"")</f>
        <v/>
      </c>
      <c r="J116" s="14"/>
      <c r="K116" s="15"/>
    </row>
    <row r="117" spans="1:11" s="12" customFormat="1">
      <c r="A117" s="13" t="str">
        <f t="shared" si="7"/>
        <v/>
      </c>
      <c r="B117" s="13"/>
      <c r="C117" s="25" t="str">
        <f t="shared" si="4"/>
        <v/>
      </c>
      <c r="D117" s="14"/>
      <c r="E117" s="14"/>
      <c r="F117" s="14" t="str">
        <f t="shared" si="5"/>
        <v/>
      </c>
      <c r="G117" s="14" t="str">
        <f>IF(F117&lt;&gt;"",IF($G$4="Recurso",IF(LEFT($G$5,1)="M",VLOOKUP($G$5,'Definición técnica de imagenes'!$A$3:$G$17,5,FALSE),IF($G$5="F1",'Definición técnica de imagenes'!$E$15,'Definición técnica de imagenes'!$F$13)),'Definición técnica de imagenes'!$E$16),"")</f>
        <v/>
      </c>
      <c r="H117" s="14" t="str">
        <f t="shared" si="6"/>
        <v/>
      </c>
      <c r="I117" s="14" t="str">
        <f>IF(OR(B117&lt;&gt;"",J117&lt;&gt;""),IF($G$4="Recurso",IF(LEFT($G$5,1)="M",IF(VLOOKUP($G$5,'Definición técnica de imagenes'!$A$3:$G$17,6,FALSE)=0,"",VLOOKUP($G$5,'Definición técnica de imagenes'!$A$3:$G$17,6,FALSE)),IF($G$5="F1","","")),'Definición técnica de imagenes'!$F$16),"")</f>
        <v/>
      </c>
      <c r="J117" s="14"/>
      <c r="K117" s="15"/>
    </row>
    <row r="118" spans="1:11" s="12" customFormat="1">
      <c r="A118" s="13" t="str">
        <f t="shared" si="7"/>
        <v/>
      </c>
      <c r="B118" s="13"/>
      <c r="C118" s="25" t="str">
        <f t="shared" si="4"/>
        <v/>
      </c>
      <c r="D118" s="14"/>
      <c r="E118" s="14"/>
      <c r="F118" s="14" t="str">
        <f t="shared" si="5"/>
        <v/>
      </c>
      <c r="G118" s="14" t="str">
        <f>IF(F118&lt;&gt;"",IF($G$4="Recurso",IF(LEFT($G$5,1)="M",VLOOKUP($G$5,'Definición técnica de imagenes'!$A$3:$G$17,5,FALSE),IF($G$5="F1",'Definición técnica de imagenes'!$E$15,'Definición técnica de imagenes'!$F$13)),'Definición técnica de imagenes'!$E$16),"")</f>
        <v/>
      </c>
      <c r="H118" s="14" t="str">
        <f t="shared" si="6"/>
        <v/>
      </c>
      <c r="I118" s="14" t="str">
        <f>IF(OR(B118&lt;&gt;"",J118&lt;&gt;""),IF($G$4="Recurso",IF(LEFT($G$5,1)="M",IF(VLOOKUP($G$5,'Definición técnica de imagenes'!$A$3:$G$17,6,FALSE)=0,"",VLOOKUP($G$5,'Definición técnica de imagenes'!$A$3:$G$17,6,FALSE)),IF($G$5="F1","","")),'Definición técnica de imagenes'!$F$16),"")</f>
        <v/>
      </c>
      <c r="J118" s="14"/>
      <c r="K118" s="15"/>
    </row>
    <row r="119" spans="1:11" s="12" customFormat="1">
      <c r="A119" s="13" t="str">
        <f t="shared" si="7"/>
        <v/>
      </c>
      <c r="B119" s="13"/>
      <c r="C119" s="25" t="str">
        <f t="shared" si="4"/>
        <v/>
      </c>
      <c r="D119" s="14"/>
      <c r="E119" s="14"/>
      <c r="F119" s="14" t="str">
        <f t="shared" si="5"/>
        <v/>
      </c>
      <c r="G119" s="14" t="str">
        <f>IF(F119&lt;&gt;"",IF($G$4="Recurso",IF(LEFT($G$5,1)="M",VLOOKUP($G$5,'Definición técnica de imagenes'!$A$3:$G$17,5,FALSE),IF($G$5="F1",'Definición técnica de imagenes'!$E$15,'Definición técnica de imagenes'!$F$13)),'Definición técnica de imagenes'!$E$16),"")</f>
        <v/>
      </c>
      <c r="H119" s="14" t="str">
        <f t="shared" si="6"/>
        <v/>
      </c>
      <c r="I119" s="14" t="str">
        <f>IF(OR(B119&lt;&gt;"",J119&lt;&gt;""),IF($G$4="Recurso",IF(LEFT($G$5,1)="M",IF(VLOOKUP($G$5,'Definición técnica de imagenes'!$A$3:$G$17,6,FALSE)=0,"",VLOOKUP($G$5,'Definición técnica de imagenes'!$A$3:$G$17,6,FALSE)),IF($G$5="F1","","")),'Definición técnica de imagenes'!$F$16),"")</f>
        <v/>
      </c>
      <c r="J119" s="14"/>
      <c r="K119" s="15"/>
    </row>
    <row r="120" spans="1:11" s="12" customFormat="1">
      <c r="A120" s="13" t="str">
        <f t="shared" si="7"/>
        <v/>
      </c>
      <c r="B120" s="13"/>
      <c r="C120" s="25" t="str">
        <f t="shared" si="4"/>
        <v/>
      </c>
      <c r="D120" s="14"/>
      <c r="E120" s="14"/>
      <c r="F120" s="14" t="str">
        <f t="shared" si="5"/>
        <v/>
      </c>
      <c r="G120" s="14" t="str">
        <f>IF(F120&lt;&gt;"",IF($G$4="Recurso",IF(LEFT($G$5,1)="M",VLOOKUP($G$5,'Definición técnica de imagenes'!$A$3:$G$17,5,FALSE),IF($G$5="F1",'Definición técnica de imagenes'!$E$15,'Definición técnica de imagenes'!$F$13)),'Definición técnica de imagenes'!$E$16),"")</f>
        <v/>
      </c>
      <c r="H120" s="14" t="str">
        <f t="shared" si="6"/>
        <v/>
      </c>
      <c r="I120" s="14" t="str">
        <f>IF(OR(B120&lt;&gt;"",J120&lt;&gt;""),IF($G$4="Recurso",IF(LEFT($G$5,1)="M",IF(VLOOKUP($G$5,'Definición técnica de imagenes'!$A$3:$G$17,6,FALSE)=0,"",VLOOKUP($G$5,'Definición técnica de imagenes'!$A$3:$G$17,6,FALSE)),IF($G$5="F1","","")),'Definición técnica de imagenes'!$F$16),"")</f>
        <v/>
      </c>
      <c r="J120" s="14"/>
      <c r="K120" s="15"/>
    </row>
    <row r="121" spans="1:11" s="12" customFormat="1">
      <c r="A121" s="13" t="str">
        <f t="shared" si="7"/>
        <v/>
      </c>
      <c r="B121" s="13"/>
      <c r="C121" s="25" t="str">
        <f t="shared" si="4"/>
        <v/>
      </c>
      <c r="D121" s="14"/>
      <c r="E121" s="14"/>
      <c r="F121" s="14" t="str">
        <f t="shared" si="5"/>
        <v/>
      </c>
      <c r="G121" s="14" t="str">
        <f>IF(F121&lt;&gt;"",IF($G$4="Recurso",IF(LEFT($G$5,1)="M",VLOOKUP($G$5,'Definición técnica de imagenes'!$A$3:$G$17,5,FALSE),IF($G$5="F1",'Definición técnica de imagenes'!$E$15,'Definición técnica de imagenes'!$F$13)),'Definición técnica de imagenes'!$E$16),"")</f>
        <v/>
      </c>
      <c r="H121" s="14" t="str">
        <f t="shared" si="6"/>
        <v/>
      </c>
      <c r="I121" s="14" t="str">
        <f>IF(OR(B121&lt;&gt;"",J121&lt;&gt;""),IF($G$4="Recurso",IF(LEFT($G$5,1)="M",IF(VLOOKUP($G$5,'Definición técnica de imagenes'!$A$3:$G$17,6,FALSE)=0,"",VLOOKUP($G$5,'Definición técnica de imagenes'!$A$3:$G$17,6,FALSE)),IF($G$5="F1","","")),'Definición técnica de imagenes'!$F$16),"")</f>
        <v/>
      </c>
      <c r="J121" s="14"/>
      <c r="K121" s="15"/>
    </row>
    <row r="122" spans="1:11" s="12" customFormat="1">
      <c r="A122" s="13" t="str">
        <f t="shared" si="7"/>
        <v/>
      </c>
      <c r="B122" s="13"/>
      <c r="C122" s="25" t="str">
        <f t="shared" si="4"/>
        <v/>
      </c>
      <c r="D122" s="14"/>
      <c r="E122" s="14"/>
      <c r="F122" s="14" t="str">
        <f t="shared" si="5"/>
        <v/>
      </c>
      <c r="G122" s="14" t="str">
        <f>IF(F122&lt;&gt;"",IF($G$4="Recurso",IF(LEFT($G$5,1)="M",VLOOKUP($G$5,'Definición técnica de imagenes'!$A$3:$G$17,5,FALSE),IF($G$5="F1",'Definición técnica de imagenes'!$E$15,'Definición técnica de imagenes'!$F$13)),'Definición técnica de imagenes'!$E$16),"")</f>
        <v/>
      </c>
      <c r="H122" s="14" t="str">
        <f t="shared" si="6"/>
        <v/>
      </c>
      <c r="I122" s="14" t="str">
        <f>IF(OR(B122&lt;&gt;"",J122&lt;&gt;""),IF($G$4="Recurso",IF(LEFT($G$5,1)="M",IF(VLOOKUP($G$5,'Definición técnica de imagenes'!$A$3:$G$17,6,FALSE)=0,"",VLOOKUP($G$5,'Definición técnica de imagenes'!$A$3:$G$17,6,FALSE)),IF($G$5="F1","","")),'Definición técnica de imagenes'!$F$16),"")</f>
        <v/>
      </c>
      <c r="J122" s="14"/>
      <c r="K122" s="15"/>
    </row>
    <row r="123" spans="1:11" s="12" customFormat="1">
      <c r="A123" s="13" t="str">
        <f t="shared" si="7"/>
        <v/>
      </c>
      <c r="B123" s="13"/>
      <c r="C123" s="25" t="str">
        <f t="shared" si="4"/>
        <v/>
      </c>
      <c r="D123" s="14"/>
      <c r="E123" s="14"/>
      <c r="F123" s="14" t="str">
        <f t="shared" si="5"/>
        <v/>
      </c>
      <c r="G123" s="14" t="str">
        <f>IF(F123&lt;&gt;"",IF($G$4="Recurso",IF(LEFT($G$5,1)="M",VLOOKUP($G$5,'Definición técnica de imagenes'!$A$3:$G$17,5,FALSE),IF($G$5="F1",'Definición técnica de imagenes'!$E$15,'Definición técnica de imagenes'!$F$13)),'Definición técnica de imagenes'!$E$16),"")</f>
        <v/>
      </c>
      <c r="H123" s="14" t="str">
        <f t="shared" si="6"/>
        <v/>
      </c>
      <c r="I123" s="14" t="str">
        <f>IF(OR(B123&lt;&gt;"",J123&lt;&gt;""),IF($G$4="Recurso",IF(LEFT($G$5,1)="M",IF(VLOOKUP($G$5,'Definición técnica de imagenes'!$A$3:$G$17,6,FALSE)=0,"",VLOOKUP($G$5,'Definición técnica de imagenes'!$A$3:$G$17,6,FALSE)),IF($G$5="F1","","")),'Definición técnica de imagenes'!$F$16),"")</f>
        <v/>
      </c>
      <c r="J123" s="14"/>
      <c r="K123" s="15"/>
    </row>
    <row r="124" spans="1:11" s="12" customFormat="1">
      <c r="A124" s="13" t="str">
        <f t="shared" si="7"/>
        <v/>
      </c>
      <c r="B124" s="13"/>
      <c r="C124" s="25" t="str">
        <f t="shared" si="4"/>
        <v/>
      </c>
      <c r="D124" s="14"/>
      <c r="E124" s="14"/>
      <c r="F124" s="14" t="str">
        <f t="shared" si="5"/>
        <v/>
      </c>
      <c r="G124" s="14" t="str">
        <f>IF(F124&lt;&gt;"",IF($G$4="Recurso",IF(LEFT($G$5,1)="M",VLOOKUP($G$5,'Definición técnica de imagenes'!$A$3:$G$17,5,FALSE),IF($G$5="F1",'Definición técnica de imagenes'!$E$15,'Definición técnica de imagenes'!$F$13)),'Definición técnica de imagenes'!$E$16),"")</f>
        <v/>
      </c>
      <c r="H124" s="14" t="str">
        <f t="shared" si="6"/>
        <v/>
      </c>
      <c r="I124" s="14" t="str">
        <f>IF(OR(B124&lt;&gt;"",J124&lt;&gt;""),IF($G$4="Recurso",IF(LEFT($G$5,1)="M",IF(VLOOKUP($G$5,'Definición técnica de imagenes'!$A$3:$G$17,6,FALSE)=0,"",VLOOKUP($G$5,'Definición técnica de imagenes'!$A$3:$G$17,6,FALSE)),IF($G$5="F1","","")),'Definición técnica de imagenes'!$F$16),"")</f>
        <v/>
      </c>
      <c r="J124" s="14"/>
      <c r="K124" s="15"/>
    </row>
    <row r="125" spans="1:11" s="12" customFormat="1">
      <c r="A125" s="13" t="str">
        <f t="shared" si="7"/>
        <v/>
      </c>
      <c r="B125" s="13"/>
      <c r="C125" s="25" t="str">
        <f t="shared" si="4"/>
        <v/>
      </c>
      <c r="D125" s="14"/>
      <c r="E125" s="14"/>
      <c r="F125" s="14" t="str">
        <f t="shared" si="5"/>
        <v/>
      </c>
      <c r="G125" s="14" t="str">
        <f>IF(F125&lt;&gt;"",IF($G$4="Recurso",IF(LEFT($G$5,1)="M",VLOOKUP($G$5,'Definición técnica de imagenes'!$A$3:$G$17,5,FALSE),IF($G$5="F1",'Definición técnica de imagenes'!$E$15,'Definición técnica de imagenes'!$F$13)),'Definición técnica de imagenes'!$E$16),"")</f>
        <v/>
      </c>
      <c r="H125" s="14" t="str">
        <f t="shared" si="6"/>
        <v/>
      </c>
      <c r="I125" s="14" t="str">
        <f>IF(OR(B125&lt;&gt;"",J125&lt;&gt;""),IF($G$4="Recurso",IF(LEFT($G$5,1)="M",IF(VLOOKUP($G$5,'Definición técnica de imagenes'!$A$3:$G$17,6,FALSE)=0,"",VLOOKUP($G$5,'Definición técnica de imagenes'!$A$3:$G$17,6,FALSE)),IF($G$5="F1","","")),'Definición técnica de imagenes'!$F$16),"")</f>
        <v/>
      </c>
      <c r="J125" s="14"/>
      <c r="K125" s="15"/>
    </row>
    <row r="126" spans="1:11" s="12" customFormat="1">
      <c r="A126" s="13" t="str">
        <f t="shared" si="7"/>
        <v/>
      </c>
      <c r="B126" s="13"/>
      <c r="C126" s="25" t="str">
        <f t="shared" si="4"/>
        <v/>
      </c>
      <c r="D126" s="14"/>
      <c r="E126" s="14"/>
      <c r="F126" s="14" t="str">
        <f t="shared" si="5"/>
        <v/>
      </c>
      <c r="G126" s="14" t="str">
        <f>IF(F126&lt;&gt;"",IF($G$4="Recurso",IF(LEFT($G$5,1)="M",VLOOKUP($G$5,'Definición técnica de imagenes'!$A$3:$G$17,5,FALSE),IF($G$5="F1",'Definición técnica de imagenes'!$E$15,'Definición técnica de imagenes'!$F$13)),'Definición técnica de imagenes'!$E$16),"")</f>
        <v/>
      </c>
      <c r="H126" s="14" t="str">
        <f t="shared" si="6"/>
        <v/>
      </c>
      <c r="I126" s="14" t="str">
        <f>IF(OR(B126&lt;&gt;"",J126&lt;&gt;""),IF($G$4="Recurso",IF(LEFT($G$5,1)="M",IF(VLOOKUP($G$5,'Definición técnica de imagenes'!$A$3:$G$17,6,FALSE)=0,"",VLOOKUP($G$5,'Definición técnica de imagenes'!$A$3:$G$17,6,FALSE)),IF($G$5="F1","","")),'Definición técnica de imagenes'!$F$16),"")</f>
        <v/>
      </c>
      <c r="J126" s="14"/>
      <c r="K126" s="15"/>
    </row>
    <row r="127" spans="1:11" s="12" customFormat="1">
      <c r="A127" s="13" t="str">
        <f t="shared" si="7"/>
        <v/>
      </c>
      <c r="B127" s="13"/>
      <c r="C127" s="25" t="str">
        <f t="shared" si="4"/>
        <v/>
      </c>
      <c r="D127" s="14"/>
      <c r="E127" s="14"/>
      <c r="F127" s="14" t="str">
        <f t="shared" si="5"/>
        <v/>
      </c>
      <c r="G127" s="14" t="str">
        <f>IF(F127&lt;&gt;"",IF($G$4="Recurso",IF(LEFT($G$5,1)="M",VLOOKUP($G$5,'Definición técnica de imagenes'!$A$3:$G$17,5,FALSE),IF($G$5="F1",'Definición técnica de imagenes'!$E$15,'Definición técnica de imagenes'!$F$13)),'Definición técnica de imagenes'!$E$16),"")</f>
        <v/>
      </c>
      <c r="H127" s="14" t="str">
        <f t="shared" si="6"/>
        <v/>
      </c>
      <c r="I127" s="14" t="str">
        <f>IF(OR(B127&lt;&gt;"",J127&lt;&gt;""),IF($G$4="Recurso",IF(LEFT($G$5,1)="M",IF(VLOOKUP($G$5,'Definición técnica de imagenes'!$A$3:$G$17,6,FALSE)=0,"",VLOOKUP($G$5,'Definición técnica de imagenes'!$A$3:$G$17,6,FALSE)),IF($G$5="F1","","")),'Definición técnica de imagenes'!$F$16),"")</f>
        <v/>
      </c>
      <c r="J127" s="14"/>
      <c r="K127" s="15"/>
    </row>
    <row r="128" spans="1:11" s="12" customFormat="1">
      <c r="A128" s="13" t="str">
        <f t="shared" si="7"/>
        <v/>
      </c>
      <c r="B128" s="13"/>
      <c r="C128" s="25" t="str">
        <f t="shared" si="4"/>
        <v/>
      </c>
      <c r="D128" s="14"/>
      <c r="E128" s="14"/>
      <c r="F128" s="14" t="str">
        <f t="shared" si="5"/>
        <v/>
      </c>
      <c r="G128" s="14" t="str">
        <f>IF(F128&lt;&gt;"",IF($G$4="Recurso",IF(LEFT($G$5,1)="M",VLOOKUP($G$5,'Definición técnica de imagenes'!$A$3:$G$17,5,FALSE),IF($G$5="F1",'Definición técnica de imagenes'!$E$15,'Definición técnica de imagenes'!$F$13)),'Definición técnica de imagenes'!$E$16),"")</f>
        <v/>
      </c>
      <c r="H128" s="14" t="str">
        <f t="shared" si="6"/>
        <v/>
      </c>
      <c r="I128" s="14" t="str">
        <f>IF(OR(B128&lt;&gt;"",J128&lt;&gt;""),IF($G$4="Recurso",IF(LEFT($G$5,1)="M",IF(VLOOKUP($G$5,'Definición técnica de imagenes'!$A$3:$G$17,6,FALSE)=0,"",VLOOKUP($G$5,'Definición técnica de imagenes'!$A$3:$G$17,6,FALSE)),IF($G$5="F1","","")),'Definición técnica de imagenes'!$F$16),"")</f>
        <v/>
      </c>
      <c r="J128" s="14"/>
      <c r="K128" s="15"/>
    </row>
    <row r="129" spans="1:11" s="12" customFormat="1">
      <c r="A129" s="13" t="str">
        <f t="shared" si="7"/>
        <v/>
      </c>
      <c r="B129" s="13"/>
      <c r="C129" s="25" t="str">
        <f t="shared" si="4"/>
        <v/>
      </c>
      <c r="D129" s="14"/>
      <c r="E129" s="14"/>
      <c r="F129" s="14" t="str">
        <f t="shared" si="5"/>
        <v/>
      </c>
      <c r="G129" s="14" t="str">
        <f>IF(F129&lt;&gt;"",IF($G$4="Recurso",IF(LEFT($G$5,1)="M",VLOOKUP($G$5,'Definición técnica de imagenes'!$A$3:$G$17,5,FALSE),IF($G$5="F1",'Definición técnica de imagenes'!$E$15,'Definición técnica de imagenes'!$F$13)),'Definición técnica de imagenes'!$E$16),"")</f>
        <v/>
      </c>
      <c r="H129" s="14" t="str">
        <f t="shared" si="6"/>
        <v/>
      </c>
      <c r="I129" s="14" t="str">
        <f>IF(OR(B129&lt;&gt;"",J129&lt;&gt;""),IF($G$4="Recurso",IF(LEFT($G$5,1)="M",IF(VLOOKUP($G$5,'Definición técnica de imagenes'!$A$3:$G$17,6,FALSE)=0,"",VLOOKUP($G$5,'Definición técnica de imagenes'!$A$3:$G$17,6,FALSE)),IF($G$5="F1","","")),'Definición técnica de imagenes'!$F$16),"")</f>
        <v/>
      </c>
      <c r="J129" s="14"/>
      <c r="K129" s="15"/>
    </row>
    <row r="130" spans="1:11" s="12" customFormat="1">
      <c r="A130" s="13" t="str">
        <f t="shared" si="7"/>
        <v/>
      </c>
      <c r="B130" s="13"/>
      <c r="C130" s="25" t="str">
        <f t="shared" si="4"/>
        <v/>
      </c>
      <c r="D130" s="14"/>
      <c r="E130" s="14"/>
      <c r="F130" s="14" t="str">
        <f t="shared" si="5"/>
        <v/>
      </c>
      <c r="G130" s="14" t="str">
        <f>IF(F130&lt;&gt;"",IF($G$4="Recurso",IF(LEFT($G$5,1)="M",VLOOKUP($G$5,'Definición técnica de imagenes'!$A$3:$G$17,5,FALSE),IF($G$5="F1",'Definición técnica de imagenes'!$E$15,'Definición técnica de imagenes'!$F$13)),'Definición técnica de imagenes'!$E$16),"")</f>
        <v/>
      </c>
      <c r="H130" s="14" t="str">
        <f t="shared" si="6"/>
        <v/>
      </c>
      <c r="I130" s="14" t="str">
        <f>IF(OR(B130&lt;&gt;"",J130&lt;&gt;""),IF($G$4="Recurso",IF(LEFT($G$5,1)="M",IF(VLOOKUP($G$5,'Definición técnica de imagenes'!$A$3:$G$17,6,FALSE)=0,"",VLOOKUP($G$5,'Definición técnica de imagenes'!$A$3:$G$17,6,FALSE)),IF($G$5="F1","","")),'Definición técnica de imagenes'!$F$16),"")</f>
        <v/>
      </c>
      <c r="J130" s="14"/>
      <c r="K130" s="15"/>
    </row>
    <row r="131" spans="1:11" s="12" customFormat="1">
      <c r="A131" s="13" t="str">
        <f t="shared" si="7"/>
        <v/>
      </c>
      <c r="B131" s="13"/>
      <c r="C131" s="25" t="str">
        <f t="shared" si="4"/>
        <v/>
      </c>
      <c r="D131" s="14"/>
      <c r="E131" s="14"/>
      <c r="F131" s="14" t="str">
        <f t="shared" si="5"/>
        <v/>
      </c>
      <c r="G131" s="14" t="str">
        <f>IF(F131&lt;&gt;"",IF($G$4="Recurso",IF(LEFT($G$5,1)="M",VLOOKUP($G$5,'Definición técnica de imagenes'!$A$3:$G$17,5,FALSE),IF($G$5="F1",'Definición técnica de imagenes'!$E$15,'Definición técnica de imagenes'!$F$13)),'Definición técnica de imagenes'!$E$16),"")</f>
        <v/>
      </c>
      <c r="H131" s="14" t="str">
        <f t="shared" si="6"/>
        <v/>
      </c>
      <c r="I131" s="14" t="str">
        <f>IF(OR(B131&lt;&gt;"",J131&lt;&gt;""),IF($G$4="Recurso",IF(LEFT($G$5,1)="M",IF(VLOOKUP($G$5,'Definición técnica de imagenes'!$A$3:$G$17,6,FALSE)=0,"",VLOOKUP($G$5,'Definición técnica de imagenes'!$A$3:$G$17,6,FALSE)),IF($G$5="F1","","")),'Definición técnica de imagenes'!$F$16),"")</f>
        <v/>
      </c>
      <c r="J131" s="14"/>
      <c r="K131"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4:E131 E11:E13">
      <formula1>"Vertical,Horizontal"</formula1>
    </dataValidation>
    <dataValidation type="list" allowBlank="1" showInputMessage="1" showErrorMessage="1" sqref="D14:D131 D11:D13">
      <formula1>"Ilustración,Fotografía"</formula1>
    </dataValidation>
  </dataValidations>
  <hyperlinks>
    <hyperlink ref="B26" r:id="rId1"/>
    <hyperlink ref="B30" r:id="rId2"/>
    <hyperlink ref="B40" r:id="rId3"/>
    <hyperlink ref="B46" r:id="rId4"/>
    <hyperlink ref="B49" r:id="rId5"/>
  </hyperlinks>
  <pageMargins left="0.75" right="0.75" top="1" bottom="1" header="0.5" footer="0.5"/>
  <pageSetup orientation="portrait" horizontalDpi="4294967292" verticalDpi="4294967292" r:id="rId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
  <cols>
    <col min="1" max="1" width="72.21875" style="27" customWidth="1"/>
    <col min="2" max="2" width="11" style="27"/>
    <col min="3" max="3" width="13.77734375" style="27" customWidth="1"/>
    <col min="4" max="4" width="11.33203125" style="27" customWidth="1"/>
    <col min="5" max="7" width="11" style="27"/>
    <col min="8" max="11" width="11" style="27" hidden="1" customWidth="1"/>
    <col min="12" max="16384" width="11" style="27"/>
  </cols>
  <sheetData>
    <row r="1" spans="1:11" ht="16.5" thickBot="1">
      <c r="A1" s="86" t="s">
        <v>38</v>
      </c>
      <c r="B1" s="87"/>
      <c r="C1" s="87"/>
      <c r="D1" s="87"/>
      <c r="E1" s="87"/>
      <c r="F1" s="88"/>
    </row>
    <row r="2" spans="1:11" ht="15.75">
      <c r="A2" s="35" t="s">
        <v>42</v>
      </c>
      <c r="B2" s="36"/>
      <c r="C2" s="89" t="s">
        <v>13</v>
      </c>
      <c r="D2" s="90"/>
      <c r="E2" s="91"/>
      <c r="F2" s="37"/>
    </row>
    <row r="3" spans="1:11" ht="60">
      <c r="A3" s="38" t="s">
        <v>43</v>
      </c>
      <c r="B3" s="36"/>
      <c r="C3" s="95" t="s">
        <v>14</v>
      </c>
      <c r="D3" s="96"/>
      <c r="E3" s="97"/>
      <c r="F3" s="37"/>
      <c r="H3" s="27" t="s">
        <v>18</v>
      </c>
      <c r="I3" s="27" t="s">
        <v>19</v>
      </c>
      <c r="J3" s="27" t="s">
        <v>20</v>
      </c>
      <c r="K3" s="27" t="s">
        <v>52</v>
      </c>
    </row>
    <row r="4" spans="1:11" ht="30">
      <c r="A4" s="35" t="s">
        <v>44</v>
      </c>
      <c r="B4" s="36"/>
      <c r="C4" s="31" t="s">
        <v>15</v>
      </c>
      <c r="D4" s="30" t="s">
        <v>16</v>
      </c>
      <c r="E4" s="34" t="s">
        <v>17</v>
      </c>
      <c r="F4" s="37"/>
      <c r="H4" s="27" t="s">
        <v>21</v>
      </c>
      <c r="I4" s="27" t="s">
        <v>25</v>
      </c>
      <c r="J4" s="27">
        <v>1</v>
      </c>
      <c r="K4" s="27">
        <v>1</v>
      </c>
    </row>
    <row r="5" spans="1:11" ht="75.75" thickBot="1">
      <c r="A5" s="38" t="s">
        <v>45</v>
      </c>
      <c r="B5" s="36"/>
      <c r="C5" s="33" t="s">
        <v>35</v>
      </c>
      <c r="D5" s="98" t="str">
        <f>CONCATENATE(H21,"_",I21,"_",J21,"_CO")</f>
        <v>LE_07_04_CO</v>
      </c>
      <c r="E5" s="99"/>
      <c r="F5" s="37"/>
      <c r="H5" s="27" t="s">
        <v>22</v>
      </c>
      <c r="I5" s="27" t="s">
        <v>26</v>
      </c>
      <c r="J5" s="27">
        <v>2</v>
      </c>
      <c r="K5" s="27">
        <v>2</v>
      </c>
    </row>
    <row r="6" spans="1:11" ht="30.75" thickBot="1">
      <c r="A6" s="35" t="s">
        <v>10</v>
      </c>
      <c r="B6" s="36"/>
      <c r="C6" s="36"/>
      <c r="D6" s="36"/>
      <c r="E6" s="36"/>
      <c r="F6" s="37"/>
      <c r="H6" s="27" t="s">
        <v>23</v>
      </c>
      <c r="I6" s="27" t="s">
        <v>27</v>
      </c>
      <c r="J6" s="27">
        <v>3</v>
      </c>
      <c r="K6" s="27">
        <v>3</v>
      </c>
    </row>
    <row r="7" spans="1:11" ht="48" thickBot="1">
      <c r="A7" s="38" t="s">
        <v>11</v>
      </c>
      <c r="B7" s="36"/>
      <c r="C7" s="67" t="s">
        <v>127</v>
      </c>
      <c r="D7" s="84" t="str">
        <f>CONCATENATE("SolicitudGrafica_",D5,".xls")</f>
        <v>SolicitudGrafica_LE_07_04_CO.xls</v>
      </c>
      <c r="E7" s="84"/>
      <c r="F7" s="85"/>
      <c r="H7" s="27" t="s">
        <v>24</v>
      </c>
      <c r="I7" s="27" t="s">
        <v>28</v>
      </c>
      <c r="J7" s="27">
        <v>4</v>
      </c>
      <c r="K7" s="27">
        <v>4</v>
      </c>
    </row>
    <row r="8" spans="1:11" ht="45">
      <c r="A8" s="38" t="s">
        <v>53</v>
      </c>
      <c r="B8" s="36"/>
      <c r="C8" s="36"/>
      <c r="D8" s="36"/>
      <c r="E8" s="36"/>
      <c r="F8" s="37"/>
      <c r="I8" s="27" t="s">
        <v>29</v>
      </c>
      <c r="J8" s="27">
        <v>5</v>
      </c>
      <c r="K8" s="27">
        <v>5</v>
      </c>
    </row>
    <row r="9" spans="1:11" ht="45">
      <c r="A9" s="38" t="s">
        <v>12</v>
      </c>
      <c r="B9" s="36"/>
      <c r="C9" s="36"/>
      <c r="D9" s="36"/>
      <c r="E9" s="36"/>
      <c r="F9" s="37"/>
      <c r="I9" s="27" t="s">
        <v>30</v>
      </c>
      <c r="J9" s="27">
        <v>6</v>
      </c>
      <c r="K9" s="27">
        <v>6</v>
      </c>
    </row>
    <row r="10" spans="1:11" ht="30.75" thickBot="1">
      <c r="A10" s="39" t="s">
        <v>36</v>
      </c>
      <c r="B10" s="40"/>
      <c r="C10" s="40"/>
      <c r="D10" s="40"/>
      <c r="E10" s="40"/>
      <c r="F10" s="41"/>
      <c r="I10" s="27" t="s">
        <v>31</v>
      </c>
      <c r="J10" s="27">
        <v>7</v>
      </c>
      <c r="K10" s="27">
        <v>7</v>
      </c>
    </row>
    <row r="11" spans="1:11">
      <c r="I11" s="27" t="s">
        <v>32</v>
      </c>
      <c r="J11" s="27">
        <v>8</v>
      </c>
      <c r="K11" s="27">
        <v>8</v>
      </c>
    </row>
    <row r="12" spans="1:11" ht="15.75" thickBot="1">
      <c r="I12" s="27" t="s">
        <v>37</v>
      </c>
      <c r="J12" s="27">
        <v>9</v>
      </c>
      <c r="K12" s="27">
        <v>9</v>
      </c>
    </row>
    <row r="13" spans="1:11" ht="15.75">
      <c r="A13" s="86" t="s">
        <v>41</v>
      </c>
      <c r="B13" s="87"/>
      <c r="C13" s="87"/>
      <c r="D13" s="87"/>
      <c r="E13" s="87"/>
      <c r="F13" s="88"/>
      <c r="I13" s="27" t="s">
        <v>33</v>
      </c>
      <c r="J13" s="27">
        <v>10</v>
      </c>
      <c r="K13" s="27">
        <v>10</v>
      </c>
    </row>
    <row r="14" spans="1:11" ht="15.75" thickBot="1">
      <c r="A14" s="38"/>
      <c r="B14" s="36"/>
      <c r="C14" s="36"/>
      <c r="D14" s="36"/>
      <c r="E14" s="36"/>
      <c r="F14" s="37"/>
      <c r="I14" s="27" t="s">
        <v>34</v>
      </c>
      <c r="J14" s="27">
        <v>11</v>
      </c>
      <c r="K14" s="27">
        <v>11</v>
      </c>
    </row>
    <row r="15" spans="1:11" ht="15.75">
      <c r="A15" s="35" t="s">
        <v>46</v>
      </c>
      <c r="B15" s="36"/>
      <c r="C15" s="89" t="s">
        <v>49</v>
      </c>
      <c r="D15" s="90"/>
      <c r="E15" s="90"/>
      <c r="F15" s="91"/>
      <c r="J15" s="27">
        <v>12</v>
      </c>
      <c r="K15" s="27">
        <v>12</v>
      </c>
    </row>
    <row r="16" spans="1:11" ht="67.150000000000006" customHeight="1">
      <c r="A16" s="38" t="s">
        <v>47</v>
      </c>
      <c r="B16" s="36"/>
      <c r="C16" s="31" t="s">
        <v>15</v>
      </c>
      <c r="D16" s="30" t="s">
        <v>16</v>
      </c>
      <c r="E16" s="30" t="s">
        <v>17</v>
      </c>
      <c r="F16" s="32" t="s">
        <v>50</v>
      </c>
      <c r="J16" s="27">
        <v>13</v>
      </c>
      <c r="K16" s="27">
        <v>13</v>
      </c>
    </row>
    <row r="17" spans="1:11" ht="32.1" customHeight="1" thickBot="1">
      <c r="A17" s="35" t="s">
        <v>44</v>
      </c>
      <c r="B17" s="36"/>
      <c r="C17" s="33" t="s">
        <v>35</v>
      </c>
      <c r="D17" s="92" t="str">
        <f>CONCATENATE(H21,"_",I21,"_",J21,"_",K45)</f>
        <v>LE_07_04_REC10</v>
      </c>
      <c r="E17" s="93"/>
      <c r="F17" s="94"/>
      <c r="J17" s="27">
        <v>14</v>
      </c>
      <c r="K17" s="27">
        <v>14</v>
      </c>
    </row>
    <row r="18" spans="1:11" ht="75.75" thickBot="1">
      <c r="A18" s="38" t="s">
        <v>48</v>
      </c>
      <c r="B18" s="36"/>
      <c r="C18" s="67" t="s">
        <v>128</v>
      </c>
      <c r="D18" s="84" t="str">
        <f>CONCATENATE("SolicitudGrafica_",D17,".xls")</f>
        <v>SolicitudGrafica_LE_07_04_REC10.xls</v>
      </c>
      <c r="E18" s="84"/>
      <c r="F18" s="85"/>
      <c r="J18" s="27">
        <v>15</v>
      </c>
      <c r="K18" s="27">
        <v>15</v>
      </c>
    </row>
    <row r="19" spans="1:11" ht="15.75">
      <c r="A19" s="35" t="s">
        <v>10</v>
      </c>
      <c r="B19" s="36"/>
      <c r="C19" s="36"/>
      <c r="D19" s="36"/>
      <c r="E19" s="36"/>
      <c r="F19" s="37"/>
      <c r="H19" s="27">
        <v>3</v>
      </c>
      <c r="J19" s="27">
        <v>16</v>
      </c>
      <c r="K19" s="27">
        <v>16</v>
      </c>
    </row>
    <row r="20" spans="1:11" ht="60.75" thickBot="1">
      <c r="A20" s="39" t="s">
        <v>51</v>
      </c>
      <c r="B20" s="40"/>
      <c r="C20" s="40"/>
      <c r="D20" s="40"/>
      <c r="E20" s="40"/>
      <c r="F20" s="41"/>
      <c r="H20" s="27">
        <v>4</v>
      </c>
      <c r="I20" s="27">
        <v>5</v>
      </c>
      <c r="J20" s="27">
        <v>4</v>
      </c>
      <c r="K20" s="27">
        <v>17</v>
      </c>
    </row>
    <row r="21" spans="1:11">
      <c r="H21" s="27" t="str">
        <f>IF(INDEX(H4:H7,H20)=H4,"MA",IF(INDEX(H4:H7,H20)=H5,"CN",IF(INDEX(H4:H7,H20)=H6,"CS",IF(INDEX(H4:H7,H20)=H7,"LE"))))</f>
        <v>LE</v>
      </c>
      <c r="I21" s="27" t="str">
        <f>CONCATENATE(IF((I20+2)&lt;10,"0",""),I20+2)</f>
        <v>07</v>
      </c>
      <c r="J21" s="27" t="str">
        <f>CONCATENATE(IF(J20&lt;10,"0",""),J20)</f>
        <v>04</v>
      </c>
      <c r="K21" s="27">
        <v>18</v>
      </c>
    </row>
    <row r="22" spans="1:11">
      <c r="K22" s="27">
        <v>19</v>
      </c>
    </row>
    <row r="23" spans="1:11">
      <c r="K23" s="27">
        <v>20</v>
      </c>
    </row>
    <row r="24" spans="1:11">
      <c r="K24" s="27">
        <v>21</v>
      </c>
    </row>
    <row r="25" spans="1:11">
      <c r="K25" s="27">
        <v>22</v>
      </c>
    </row>
    <row r="26" spans="1:11">
      <c r="K26" s="27">
        <v>23</v>
      </c>
    </row>
    <row r="27" spans="1:11">
      <c r="K27" s="27">
        <v>24</v>
      </c>
    </row>
    <row r="28" spans="1:11">
      <c r="K28" s="27">
        <v>25</v>
      </c>
    </row>
    <row r="29" spans="1:11">
      <c r="K29" s="27">
        <v>26</v>
      </c>
    </row>
    <row r="30" spans="1:11">
      <c r="K30" s="27">
        <v>27</v>
      </c>
    </row>
    <row r="31" spans="1:11">
      <c r="K31" s="27">
        <v>28</v>
      </c>
    </row>
    <row r="32" spans="1:11">
      <c r="K32" s="27">
        <v>29</v>
      </c>
    </row>
    <row r="33" spans="11:11">
      <c r="K33" s="27">
        <v>30</v>
      </c>
    </row>
    <row r="34" spans="11:11">
      <c r="K34" s="27">
        <v>31</v>
      </c>
    </row>
    <row r="35" spans="11:11">
      <c r="K35" s="27">
        <v>32</v>
      </c>
    </row>
    <row r="36" spans="11:11">
      <c r="K36" s="27">
        <v>33</v>
      </c>
    </row>
    <row r="37" spans="11:11">
      <c r="K37" s="27">
        <v>34</v>
      </c>
    </row>
    <row r="38" spans="11:11">
      <c r="K38" s="27">
        <v>35</v>
      </c>
    </row>
    <row r="39" spans="11:11">
      <c r="K39" s="27">
        <v>36</v>
      </c>
    </row>
    <row r="40" spans="11:11">
      <c r="K40" s="27">
        <v>37</v>
      </c>
    </row>
    <row r="41" spans="11:11">
      <c r="K41" s="27">
        <v>38</v>
      </c>
    </row>
    <row r="42" spans="11:11">
      <c r="K42" s="27">
        <v>39</v>
      </c>
    </row>
    <row r="43" spans="11:11">
      <c r="K43" s="27">
        <v>40</v>
      </c>
    </row>
    <row r="44" spans="11:11">
      <c r="K44" s="27">
        <v>1</v>
      </c>
    </row>
    <row r="45" spans="11:11">
      <c r="K45" s="2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7734375" defaultRowHeight="15"/>
  <cols>
    <col min="1" max="1" width="21" style="27" customWidth="1"/>
    <col min="2" max="2" width="22.21875" style="27" customWidth="1"/>
    <col min="3" max="3" width="17.33203125" style="27" customWidth="1"/>
    <col min="4" max="4" width="10.77734375" style="27"/>
    <col min="5" max="5" width="11.6640625" style="27" customWidth="1"/>
    <col min="6" max="6" width="12.6640625" style="27" customWidth="1"/>
    <col min="7" max="7" width="11" style="27" customWidth="1"/>
    <col min="8" max="8" width="24.44140625" style="27" customWidth="1"/>
    <col min="9" max="9" width="22.21875" style="27" customWidth="1"/>
    <col min="10" max="10" width="20.6640625" style="27" customWidth="1"/>
    <col min="11" max="11" width="44.44140625" style="27" customWidth="1"/>
    <col min="12" max="16384" width="10.77734375" style="27"/>
  </cols>
  <sheetData>
    <row r="1" spans="1:11">
      <c r="A1" s="100" t="s">
        <v>56</v>
      </c>
      <c r="B1" s="100" t="s">
        <v>63</v>
      </c>
      <c r="C1" s="100" t="s">
        <v>64</v>
      </c>
      <c r="D1" s="100" t="s">
        <v>5</v>
      </c>
      <c r="E1" s="100" t="s">
        <v>65</v>
      </c>
      <c r="F1" s="100" t="s">
        <v>66</v>
      </c>
      <c r="G1" s="100" t="s">
        <v>67</v>
      </c>
      <c r="H1" s="101" t="s">
        <v>68</v>
      </c>
      <c r="I1" s="101"/>
      <c r="J1" s="101"/>
    </row>
    <row r="2" spans="1:11">
      <c r="A2" s="100"/>
      <c r="B2" s="100"/>
      <c r="C2" s="100"/>
      <c r="D2" s="100"/>
      <c r="E2" s="100"/>
      <c r="F2" s="100"/>
      <c r="G2" s="100"/>
      <c r="H2" s="46" t="s">
        <v>65</v>
      </c>
      <c r="I2" s="46" t="s">
        <v>66</v>
      </c>
      <c r="J2" s="46" t="s">
        <v>67</v>
      </c>
    </row>
    <row r="3" spans="1:11" s="48" customFormat="1">
      <c r="A3" s="47" t="s">
        <v>69</v>
      </c>
      <c r="B3" s="47" t="s">
        <v>70</v>
      </c>
      <c r="C3" s="47" t="s">
        <v>71</v>
      </c>
      <c r="D3" s="47" t="s">
        <v>72</v>
      </c>
      <c r="E3" s="47" t="s">
        <v>73</v>
      </c>
      <c r="F3" s="47"/>
      <c r="G3" s="47"/>
      <c r="H3" s="47" t="s">
        <v>130</v>
      </c>
      <c r="I3" s="47"/>
      <c r="J3" s="47"/>
    </row>
    <row r="4" spans="1:11" s="48" customFormat="1">
      <c r="A4" s="49" t="s">
        <v>57</v>
      </c>
      <c r="B4" s="49" t="s">
        <v>74</v>
      </c>
      <c r="C4" s="49" t="s">
        <v>71</v>
      </c>
      <c r="D4" s="49" t="s">
        <v>72</v>
      </c>
      <c r="E4" s="49" t="s">
        <v>75</v>
      </c>
      <c r="F4" s="49" t="s">
        <v>76</v>
      </c>
      <c r="G4" s="49"/>
      <c r="H4" s="49" t="s">
        <v>131</v>
      </c>
      <c r="I4" s="49" t="s">
        <v>133</v>
      </c>
      <c r="J4" s="49"/>
    </row>
    <row r="5" spans="1:11" s="48" customFormat="1">
      <c r="A5" s="50" t="s">
        <v>77</v>
      </c>
      <c r="B5" s="49" t="s">
        <v>78</v>
      </c>
      <c r="C5" s="49" t="s">
        <v>71</v>
      </c>
      <c r="D5" s="49" t="s">
        <v>72</v>
      </c>
      <c r="E5" s="49" t="s">
        <v>75</v>
      </c>
      <c r="F5" s="49" t="s">
        <v>76</v>
      </c>
      <c r="G5" s="51"/>
      <c r="H5" s="49" t="s">
        <v>131</v>
      </c>
      <c r="I5" s="49" t="s">
        <v>133</v>
      </c>
      <c r="J5" s="51"/>
    </row>
    <row r="6" spans="1:11" s="48" customFormat="1">
      <c r="A6" s="49" t="s">
        <v>58</v>
      </c>
      <c r="B6" s="49" t="s">
        <v>79</v>
      </c>
      <c r="C6" s="49" t="s">
        <v>71</v>
      </c>
      <c r="D6" s="49" t="s">
        <v>72</v>
      </c>
      <c r="E6" s="49" t="s">
        <v>75</v>
      </c>
      <c r="F6" s="49" t="s">
        <v>76</v>
      </c>
      <c r="G6" s="49" t="s">
        <v>73</v>
      </c>
      <c r="H6" s="49" t="s">
        <v>131</v>
      </c>
      <c r="I6" s="49" t="s">
        <v>133</v>
      </c>
      <c r="J6" s="49" t="s">
        <v>134</v>
      </c>
    </row>
    <row r="7" spans="1:11" s="48" customFormat="1">
      <c r="A7" s="49" t="s">
        <v>80</v>
      </c>
      <c r="B7" s="49" t="s">
        <v>81</v>
      </c>
      <c r="C7" s="49" t="s">
        <v>71</v>
      </c>
      <c r="D7" s="49" t="s">
        <v>72</v>
      </c>
      <c r="E7" s="49" t="s">
        <v>75</v>
      </c>
      <c r="F7" s="49" t="s">
        <v>76</v>
      </c>
      <c r="G7" s="49"/>
      <c r="H7" s="49" t="s">
        <v>131</v>
      </c>
      <c r="I7" s="49" t="s">
        <v>133</v>
      </c>
      <c r="J7" s="49"/>
    </row>
    <row r="8" spans="1:11" s="48" customFormat="1">
      <c r="A8" s="49" t="s">
        <v>82</v>
      </c>
      <c r="B8" s="49" t="s">
        <v>83</v>
      </c>
      <c r="C8" s="49" t="s">
        <v>71</v>
      </c>
      <c r="D8" s="49" t="s">
        <v>72</v>
      </c>
      <c r="E8" s="49" t="s">
        <v>75</v>
      </c>
      <c r="F8" s="49" t="s">
        <v>76</v>
      </c>
      <c r="G8" s="49"/>
      <c r="H8" s="49" t="s">
        <v>131</v>
      </c>
      <c r="I8" s="49" t="s">
        <v>133</v>
      </c>
      <c r="J8" s="49"/>
    </row>
    <row r="9" spans="1:11" s="48" customFormat="1">
      <c r="A9" s="49" t="s">
        <v>84</v>
      </c>
      <c r="B9" s="49" t="s">
        <v>85</v>
      </c>
      <c r="C9" s="49" t="s">
        <v>71</v>
      </c>
      <c r="D9" s="49" t="s">
        <v>72</v>
      </c>
      <c r="E9" s="49" t="s">
        <v>75</v>
      </c>
      <c r="F9" s="49" t="s">
        <v>76</v>
      </c>
      <c r="G9" s="49"/>
      <c r="H9" s="49" t="s">
        <v>131</v>
      </c>
      <c r="I9" s="49" t="s">
        <v>133</v>
      </c>
      <c r="J9" s="49"/>
    </row>
    <row r="10" spans="1:11" s="48" customFormat="1">
      <c r="A10" s="49" t="s">
        <v>86</v>
      </c>
      <c r="B10" s="49" t="s">
        <v>87</v>
      </c>
      <c r="C10" s="49" t="s">
        <v>71</v>
      </c>
      <c r="D10" s="49" t="s">
        <v>72</v>
      </c>
      <c r="E10" s="49" t="s">
        <v>88</v>
      </c>
      <c r="F10" s="49"/>
      <c r="G10" s="49"/>
      <c r="H10" s="49" t="s">
        <v>130</v>
      </c>
      <c r="I10" s="49" t="s">
        <v>133</v>
      </c>
      <c r="J10" s="49"/>
    </row>
    <row r="11" spans="1:11" s="48" customFormat="1" ht="25.5">
      <c r="A11" s="49" t="s">
        <v>89</v>
      </c>
      <c r="B11" s="49" t="s">
        <v>90</v>
      </c>
      <c r="C11" s="49" t="s">
        <v>71</v>
      </c>
      <c r="D11" s="49" t="s">
        <v>72</v>
      </c>
      <c r="E11" s="49" t="s">
        <v>75</v>
      </c>
      <c r="F11" s="49" t="s">
        <v>76</v>
      </c>
      <c r="G11" s="49"/>
      <c r="H11" s="49" t="s">
        <v>131</v>
      </c>
      <c r="I11" s="49" t="s">
        <v>133</v>
      </c>
      <c r="J11" s="49"/>
    </row>
    <row r="12" spans="1:11" s="48" customFormat="1">
      <c r="A12" s="49" t="s">
        <v>91</v>
      </c>
      <c r="B12" s="49" t="s">
        <v>92</v>
      </c>
      <c r="C12" s="49" t="s">
        <v>71</v>
      </c>
      <c r="D12" s="49" t="s">
        <v>72</v>
      </c>
      <c r="E12" s="49" t="s">
        <v>75</v>
      </c>
      <c r="F12" s="49" t="s">
        <v>76</v>
      </c>
      <c r="G12" s="49"/>
      <c r="H12" s="49" t="s">
        <v>131</v>
      </c>
      <c r="I12" s="49" t="s">
        <v>133</v>
      </c>
      <c r="J12" s="49"/>
    </row>
    <row r="13" spans="1:11" ht="61.5">
      <c r="A13" s="52" t="s">
        <v>93</v>
      </c>
      <c r="B13" s="52" t="s">
        <v>94</v>
      </c>
      <c r="C13" s="49" t="s">
        <v>71</v>
      </c>
      <c r="D13" s="53" t="s">
        <v>95</v>
      </c>
      <c r="E13" s="53"/>
      <c r="F13" s="54" t="s">
        <v>125</v>
      </c>
      <c r="G13" s="52"/>
      <c r="H13" s="49"/>
      <c r="I13" s="49" t="s">
        <v>130</v>
      </c>
      <c r="J13" s="52"/>
      <c r="K13" s="27" t="s">
        <v>96</v>
      </c>
    </row>
    <row r="14" spans="1:11">
      <c r="A14" s="52" t="s">
        <v>97</v>
      </c>
      <c r="B14" s="52" t="s">
        <v>98</v>
      </c>
      <c r="C14" s="49" t="s">
        <v>71</v>
      </c>
      <c r="D14" s="53" t="s">
        <v>72</v>
      </c>
      <c r="E14" s="53"/>
      <c r="F14" s="54" t="s">
        <v>126</v>
      </c>
      <c r="G14" s="52"/>
      <c r="H14" s="49"/>
      <c r="I14" s="49" t="s">
        <v>130</v>
      </c>
      <c r="J14" s="52"/>
    </row>
    <row r="15" spans="1:11" ht="25.5">
      <c r="A15" s="52" t="s">
        <v>99</v>
      </c>
      <c r="B15" s="52" t="s">
        <v>100</v>
      </c>
      <c r="C15" s="49" t="s">
        <v>101</v>
      </c>
      <c r="D15" s="52" t="s">
        <v>95</v>
      </c>
      <c r="E15" s="52" t="s">
        <v>124</v>
      </c>
      <c r="F15" s="52"/>
      <c r="G15" s="52"/>
      <c r="H15" s="49" t="s">
        <v>130</v>
      </c>
      <c r="I15" s="52"/>
      <c r="J15" s="52"/>
      <c r="K15" s="27" t="s">
        <v>102</v>
      </c>
    </row>
    <row r="16" spans="1:11" ht="75">
      <c r="A16" s="54" t="s">
        <v>103</v>
      </c>
      <c r="B16" s="54"/>
      <c r="C16" s="50" t="s">
        <v>101</v>
      </c>
      <c r="D16" s="54" t="s">
        <v>104</v>
      </c>
      <c r="E16" s="53" t="s">
        <v>122</v>
      </c>
      <c r="F16" s="53" t="s">
        <v>123</v>
      </c>
      <c r="G16" s="53"/>
      <c r="H16" s="54" t="s">
        <v>132</v>
      </c>
      <c r="I16" s="54" t="s">
        <v>135</v>
      </c>
      <c r="J16" s="53"/>
      <c r="K16" s="55" t="s">
        <v>105</v>
      </c>
    </row>
    <row r="17" spans="1:11" ht="25.5">
      <c r="A17" s="49" t="s">
        <v>106</v>
      </c>
      <c r="B17" s="49"/>
      <c r="C17" s="49" t="s">
        <v>71</v>
      </c>
      <c r="D17" s="49" t="s">
        <v>72</v>
      </c>
      <c r="E17" s="49" t="s">
        <v>107</v>
      </c>
      <c r="F17" s="49" t="s">
        <v>108</v>
      </c>
      <c r="G17" s="49"/>
      <c r="H17" s="56" t="s">
        <v>109</v>
      </c>
      <c r="I17" s="56" t="s">
        <v>110</v>
      </c>
      <c r="J17" s="49"/>
      <c r="K17" s="57" t="s">
        <v>111</v>
      </c>
    </row>
    <row r="20" spans="1:11" ht="15.75">
      <c r="A20" s="58" t="s">
        <v>112</v>
      </c>
    </row>
    <row r="21" spans="1:11">
      <c r="A21" s="59" t="s">
        <v>113</v>
      </c>
      <c r="B21" s="60" t="s">
        <v>136</v>
      </c>
      <c r="C21" s="61" t="s">
        <v>22</v>
      </c>
      <c r="D21" s="60"/>
      <c r="E21" s="60"/>
    </row>
    <row r="22" spans="1:11">
      <c r="A22" s="62" t="s">
        <v>114</v>
      </c>
      <c r="B22" s="68" t="s">
        <v>137</v>
      </c>
      <c r="C22" s="64" t="s">
        <v>138</v>
      </c>
      <c r="D22" s="63"/>
      <c r="E22" s="63"/>
    </row>
    <row r="23" spans="1:11">
      <c r="A23" s="62" t="s">
        <v>115</v>
      </c>
      <c r="B23" s="68" t="s">
        <v>139</v>
      </c>
      <c r="C23" s="64" t="s">
        <v>140</v>
      </c>
      <c r="D23" s="63"/>
      <c r="E23" s="63"/>
    </row>
    <row r="24" spans="1:11" ht="30">
      <c r="A24" s="62" t="s">
        <v>116</v>
      </c>
      <c r="B24" s="63" t="s">
        <v>141</v>
      </c>
      <c r="C24" s="64" t="s">
        <v>144</v>
      </c>
      <c r="D24" s="63"/>
      <c r="E24" s="63"/>
    </row>
    <row r="25" spans="1:11">
      <c r="A25" s="62" t="s">
        <v>117</v>
      </c>
      <c r="B25" s="63" t="s">
        <v>142</v>
      </c>
      <c r="C25" s="64" t="s">
        <v>143</v>
      </c>
      <c r="D25" s="63"/>
      <c r="E25" s="63"/>
    </row>
    <row r="26" spans="1:11" ht="60">
      <c r="A26" s="62" t="s">
        <v>118</v>
      </c>
      <c r="B26" s="63" t="s">
        <v>119</v>
      </c>
      <c r="C26" s="64" t="s">
        <v>120</v>
      </c>
      <c r="D26" s="63"/>
      <c r="E26" s="6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zambanitos</cp:lastModifiedBy>
  <dcterms:created xsi:type="dcterms:W3CDTF">2014-07-01T23:43:25Z</dcterms:created>
  <dcterms:modified xsi:type="dcterms:W3CDTF">2015-04-28T22:45:53Z</dcterms:modified>
</cp:coreProperties>
</file>