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40" yWindow="200" windowWidth="23740" windowHeight="1428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G12" i="1"/>
  <c r="G13" i="1"/>
  <c r="G14" i="1"/>
  <c r="G15" i="1"/>
  <c r="G16" i="1"/>
  <c r="G17" i="1"/>
  <c r="G18" i="1"/>
  <c r="G19" i="1"/>
  <c r="G20" i="1"/>
  <c r="G21" i="1"/>
  <c r="G22" i="1"/>
  <c r="G23" i="1"/>
  <c r="G24" i="1"/>
  <c r="G25" i="1"/>
  <c r="G26" i="1"/>
  <c r="G27" i="1"/>
  <c r="G28" i="1"/>
  <c r="G29" i="1"/>
  <c r="G30" i="1"/>
  <c r="G31" i="1"/>
  <c r="G32" i="1"/>
  <c r="G33" i="1"/>
  <c r="G34" i="1"/>
  <c r="G35" i="1"/>
  <c r="G36" i="1"/>
  <c r="G37" i="1"/>
  <c r="G38" i="1"/>
  <c r="G11" i="1"/>
  <c r="F5" i="1"/>
  <c r="A10" i="1"/>
  <c r="I10" i="1"/>
  <c r="H10" i="1"/>
  <c r="H21" i="2"/>
  <c r="I21" i="2"/>
  <c r="J21" i="2"/>
  <c r="K45" i="2"/>
  <c r="D17" i="2"/>
  <c r="D18" i="2"/>
  <c r="D5" i="2"/>
  <c r="D7" i="2"/>
  <c r="F10" i="1"/>
  <c r="C10" i="1"/>
  <c r="G10" i="1"/>
</calcChain>
</file>

<file path=xl/sharedStrings.xml><?xml version="1.0" encoding="utf-8"?>
<sst xmlns="http://schemas.openxmlformats.org/spreadsheetml/2006/main" count="436" uniqueCount="282">
  <si>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</si>
  <si>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</si>
  <si>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</si>
  <si>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</si>
  <si>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</si>
  <si>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</si>
  <si>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</si>
  <si>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</si>
  <si>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</si>
  <si>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</si>
  <si>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</si>
  <si>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</si>
  <si>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</si>
  <si>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</si>
  <si>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</si>
  <si>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</si>
  <si>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</si>
  <si>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</si>
  <si>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</si>
  <si>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</si>
  <si>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</si>
  <si>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</si>
  <si>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</si>
  <si>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</si>
  <si>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</si>
  <si>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</si>
  <si>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</si>
  <si>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</si>
  <si>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</si>
  <si>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</si>
  <si>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</si>
  <si>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</si>
  <si>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</si>
  <si>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</si>
  <si>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</si>
  <si>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</si>
  <si>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</si>
  <si>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</si>
  <si>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</si>
  <si>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</si>
  <si>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</si>
  <si>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</si>
  <si>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</si>
  <si>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</si>
  <si>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</si>
  <si>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</si>
  <si>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</si>
  <si>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</si>
  <si>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</si>
  <si>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</si>
  <si>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</si>
  <si>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</si>
  <si>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</si>
  <si>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</si>
  <si>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</si>
  <si>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</si>
  <si>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</si>
  <si>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</si>
  <si>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</si>
  <si>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</si>
  <si>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</si>
  <si>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</si>
  <si>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</si>
  <si>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</si>
  <si>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</si>
  <si>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</si>
  <si>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</si>
  <si>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</si>
  <si>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</si>
  <si>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</si>
  <si>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</si>
  <si>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</si>
  <si>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</si>
  <si>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</si>
  <si>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</si>
  <si>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</si>
  <si>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</si>
  <si>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</si>
  <si>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</si>
  <si>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</si>
  <si>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</si>
  <si>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</si>
  <si>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</si>
  <si>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</si>
  <si>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</si>
  <si>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</si>
  <si>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</si>
  <si>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</si>
  <si>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</si>
  <si>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</si>
  <si>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</si>
  <si>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</si>
  <si>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</si>
  <si>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</si>
  <si>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</si>
  <si>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</si>
  <si>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</si>
  <si>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</si>
  <si>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</si>
  <si>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</si>
  <si>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</si>
  <si>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</si>
  <si>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</si>
  <si>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</si>
  <si>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</si>
  <si>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</si>
  <si>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</si>
  <si>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</si>
  <si>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</si>
  <si>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</si>
  <si>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</si>
  <si>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</si>
  <si>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</si>
  <si>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</si>
  <si>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</si>
  <si>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</si>
  <si>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</si>
  <si>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</si>
  <si>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</si>
  <si>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</si>
  <si>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</si>
  <si>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</si>
  <si>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</si>
  <si>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</si>
  <si>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</si>
  <si>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</si>
  <si>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</si>
  <si>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</si>
  <si>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</si>
  <si>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</si>
  <si>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</si>
  <si>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</si>
  <si>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</si>
  <si>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</si>
  <si>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</si>
  <si>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</si>
  <si>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</si>
  <si>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</si>
  <si>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</si>
  <si>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</si>
  <si>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</si>
  <si>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</si>
  <si>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</si>
  <si>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</si>
  <si>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2 Eso/Ciencias Sociales/La alta edad media/La caída del imperio romano de occidente</t>
  </si>
  <si>
    <t>Cuaderno de Estudio</t>
  </si>
  <si>
    <t>Eugenia Arce</t>
  </si>
  <si>
    <t>http://aulaplaneta.planetasaber.com/encyclopedia/default.asp?idpack=9&amp;idpil=0005PY01&amp;ruta=Buscador</t>
  </si>
  <si>
    <t>Retrato de Justiniano en un detalle del mosaico de ca. 547</t>
  </si>
  <si>
    <t>http://aulaplaneta.planetasaber.com/encyclopedia/default.asp?idpack=9&amp;idpil=000A2R01&amp;ruta=Buscador</t>
  </si>
  <si>
    <t>Ilustración Cristo entronizado entre el emperador Constantino IX Monomaco y su esposa la emperatriz Zoé, en un mosaico del siglo XII</t>
  </si>
  <si>
    <t>http://aulaplaneta.planetasaber.com/encyclopedia/default.asp?idreg=8390&amp;ruta=Buscador&amp;DATA=w4b%2b4%2fqO8aRzTHC77By5LfLI%2fMYVJqFBBd0F4CpdeqI%3d</t>
  </si>
  <si>
    <t>2 Eso/Ciencias Sociales/La civilización islámica: Al-Andalus/El origen de la civilización islámica</t>
  </si>
  <si>
    <t>Ilustración de Mahoma predicando</t>
  </si>
  <si>
    <t>2 Eso/Ciencias Sociales/la civilización islámica: Al-Andalus/La expansión del islam</t>
  </si>
  <si>
    <t>2 Eso/Ciencias Sociales/la civilización islámica: Al-Andalus/la expansión del islam/El Califato omeya o Califato de damasco</t>
  </si>
  <si>
    <t>2 Eso/Ciencias Sociales/La alta edad media/El imperio carolingio</t>
  </si>
  <si>
    <t>Pintura coronación de Carlomagno</t>
  </si>
  <si>
    <t>http://aulaplaneta.planetasaber.com/encyclopedia/default.asp?idpack=9&amp;idpil=000AFO01&amp;ruta=Buscador</t>
  </si>
  <si>
    <t>http://aulaplaneta.planetasaber.com/encyclopedia/default.asp?idpack=9&amp;idpil=0006IX01&amp;ruta=Buscador</t>
  </si>
  <si>
    <t>https://www.google.com.co/search?hl=es-419&amp;site=imghp&amp;tbm=isch&amp;source=hp&amp;biw=1161&amp;bih=575&amp;q=genghis+khan&amp;oq=Genhis&amp;gs_l=img.1.0.0i10i19.3451.8735.0.10652.6.6.0.0.0.0.180.667.4j2.6.0.msedr...0...1ac.1.62.img..0.6.664.MX_YOk_N2P0#imgdii=_&amp;imgrc=xgj8m7FJAeGLOM%253A%3B76wNPlaDDsC70M%3Bhttp%253A%252F%252Fhistory.cultural-china.com%252FchinaWH%252Fimages%252Farbigimages%252F9c728b6990d829d4401a27b3c02b40c0.jpg%3Bhttp%253A%252F%252Fhistory.cultural-china.com%252Fen%252F46History2406.html%3B470%3B352</t>
  </si>
  <si>
    <t>Ilustración rostro de Genghis Khan</t>
  </si>
  <si>
    <t>CS_07_01_CO</t>
  </si>
  <si>
    <t>Fotografía</t>
  </si>
  <si>
    <t>Vertical</t>
  </si>
  <si>
    <t>Horizontal</t>
  </si>
  <si>
    <t>Ilustración</t>
  </si>
  <si>
    <t>¿Cuaderno de estudio o recurso?</t>
  </si>
  <si>
    <t>Los inicios de la  Edad Media</t>
  </si>
  <si>
    <t>http://profesores.aulaplaneta.com/#/cuaderno-estudio?UnidadID=353</t>
  </si>
  <si>
    <t>IMG02</t>
  </si>
  <si>
    <t xml:space="preserve">2 Eso/Ciencias Sociales/La alta edad media/La caída del imperio romano de occidente
http://profesores.aulaplaneta.com/#/cuaderno-estudio?UnidadID=356&amp;AsignaturaID=11&amp;CursoID=3
</t>
  </si>
  <si>
    <t>CS_07_01_CO_IMG02_small</t>
  </si>
  <si>
    <t>Desde el siglo III, el Imperio romano se vio sumido en una profunda crisis. En esta época, el Imperio tuvo que hacer frente a la presión de distintos pueblos de origen germánico en sus fronteras. Representación de un enfrentamiento entre romanos y ostrogodos en un sarcófago de mármol (Museo Nacional Romano, Roma).</t>
  </si>
  <si>
    <t>IMG03</t>
  </si>
  <si>
    <t>http://aulaplaneta.planetasaber.com/encyclopedia/default.asp?idpack=9&amp;idpil=0009CX01&amp;ruta=Buscador</t>
  </si>
  <si>
    <t>Tras la caída del Imperio romano, algunos personajes ilustrados recopilaron el conocimiento acumulado por la antigüedad. Miniatura del s. XIV donde aparece Boecio en la cárcel escribiendo la Consolación de la filosofía (Biblioteca Medicea Laurenziana, Florencia, Italia).</t>
  </si>
  <si>
    <t>IMG04</t>
  </si>
  <si>
    <t>http://aulaplaneta.planetasaber.com/encyclopedia/default.asp?idpack=9&amp;idpil=0019TQ01&amp;ruta=Buscador</t>
  </si>
  <si>
    <t>Las fíbulas o broches para sujetar los vestidos eran piezas de uso común entre los pueblos germánicos. Fíbula de oro y piedras preciosas, procedente del tesoro de Omharus, príncipe de los gépidos, en el yacimiento de Apahida, Rumania (Museo Nacional de Historia, Bucarest, Rumania).</t>
  </si>
  <si>
    <t>IMG05</t>
  </si>
  <si>
    <t xml:space="preserve">http://profesores.aulaplaneta.com/#/buscador?q=constantino
</t>
  </si>
  <si>
    <t>En el año 313, el emperador Constantino el Grande promulgó la libertad de cultos a través del edicto de Milán. Busto colosal del emperador Constantino, procedente del Foro de la ciudad de Roma.</t>
  </si>
  <si>
    <t>IMG06</t>
  </si>
  <si>
    <t>http://aulaplaneta.planetasaber.com/encyclopedia/default.asp?idpack=9&amp;idpil=0007HW01&amp;ruta=Buscador</t>
  </si>
  <si>
    <t>Disco de Teodosio (ca. 388), obra suntuaria, realizada en plata, con la figura del emperador Teodosio I el Grande (Real Academia de la Historia, Madrid, España), preservador de la unidad del Imperio romano. La romanización es el punto en común de muchas de las lenguas europeas.</t>
  </si>
  <si>
    <t>IMG07</t>
  </si>
  <si>
    <t>1ESO De la historia antigua ala histroia medieval/2 El inicio de la Edad Media</t>
  </si>
  <si>
    <t>IMG08</t>
  </si>
  <si>
    <t>IMG09</t>
  </si>
  <si>
    <t>http://aulaplaneta.planetasaber.com/encyclopedia/default.asp?idpack=8&amp;idpil=000KLR01&amp;ruta=Buscador</t>
  </si>
  <si>
    <t>IMG10</t>
  </si>
  <si>
    <t>1Eso/Ciencias sociales/Geografía y historia/De la historia antigua a la historia medieval/ 3. Los nuevos territorios medievales/El Imperio bizantino</t>
  </si>
  <si>
    <t>Durante su reinado, Justiniano I (527 – 565) llevó a cabo campañas militares contra los reinos germánicos occidentales, lo que le permitió llevar las fronteras del Imperio bizantino a su máxima expansión territorial.</t>
  </si>
  <si>
    <t>IMG11</t>
  </si>
  <si>
    <t>IMG12</t>
  </si>
  <si>
    <t>Árabe Página del Corán, ss. XII - XIII (Museo de Arte Islámico, El Cairo, Egipto).</t>
  </si>
  <si>
    <t>IMG13</t>
  </si>
  <si>
    <t>http://aulaplaneta.planetasaber.com/encyclopedia/default.asp?idpack=9&amp;idpil=0006KX01&amp;ruta=Buscador</t>
  </si>
  <si>
    <t xml:space="preserve">Campamento de beduinos. Moradores del desierto recorren las arenas fortaleciendo sus vínculos de sangre con las otras tribus a través de la hospitalidad lo que les permitió mantener sus costumbres, sus dioses e ídolos. Se convirtieron en seguidores de Mahoma. </t>
  </si>
  <si>
    <t>IMG14</t>
  </si>
  <si>
    <t>Mahoma es el profeta del islam. Nació en la Meca, ciudad de mercaderes donde vivió la mayor parte de su vida. Sin embargo, sus prédicas no agradaron a las autoridades de la ciudad y se vio obligado a escapar a Medina en el año 622. Desde allí continuó difundiendo la nueva religión.</t>
  </si>
  <si>
    <t>IMG15</t>
  </si>
  <si>
    <t>http://aulaplaneta.planetasaber.com/encyclopedia/default.asp?idpack=8&amp;idpil=000LKU01&amp;ruta=Buscador</t>
  </si>
  <si>
    <t>La hégira de Mahoma. La hégira o huida de Mahoma de La Meca a Medina en el año 622 fue el inicio del proceso de expansión de la religión islámica.</t>
  </si>
  <si>
    <t>IMG16</t>
  </si>
  <si>
    <t>Damasco se convirtió en la capital del Imperio islámico durante la época omeya (661 - 750). En la ciudad se alzaron nuevos edificios como la gran mezquita, en cuyo patio se levanta uno de sus elementos más representativos: la Cúpula del Tesoro, destinada, en principio, a guardar el tesoro real.</t>
  </si>
  <si>
    <t>IMG17</t>
  </si>
  <si>
    <t>El Imperio islámico llevó sus fronteras más allá de Arabia en menos de un siglo. A mediados del siglo VIII, el Califato de Damasco controlaba los territorios que se extendían entre el sur de los Pirineos y el Indo.</t>
  </si>
  <si>
    <t>IMG18</t>
  </si>
  <si>
    <t>Coronación de Carlomagno por parte del papa León III. Bajo su mandato (768 - 814), el Reino de los francos vivió su periodo de máximo esplendor.</t>
  </si>
  <si>
    <t>IMG19</t>
  </si>
  <si>
    <t>http://aulaplaneta.planetasaber.com/encyclopedia/default.asp?idpack=9&amp;idpil=0009TB01&amp;ruta=Buscador</t>
  </si>
  <si>
    <t>El emperador Carlomagno y su hijo Pipino, rey de Italia, dictando a un funcionario de la cancillería, miniatura del s. X (Archivo de la Catedral, Módena, Italia).</t>
  </si>
  <si>
    <t xml:space="preserve">Se manda a elaborar
https://www.google.com.co/search?q=conquistas+de+carlomagno&amp;espv=2&amp;biw=1160&amp;bih=575&amp;tbm=isch&amp;tbo=u&amp;source=univ&amp;sa=X&amp;ei=kYKVVZ7MMcPs-QGbzIG4DQ&amp;sqi=2&amp;ved=0CBsQsAQ#imgrc=UNRoGWb213iIQM%3A
</t>
  </si>
  <si>
    <t>IMG20</t>
  </si>
  <si>
    <t>El progreso expansivo de Carlomagno no fue rápido, pero sí llegó a abracar un territorio muy grande del continente europeo, dándole forma al Imperio carolingio.</t>
  </si>
  <si>
    <t>IMG21</t>
  </si>
  <si>
    <t>Fresco sobre un episodio de las cruzadas</t>
  </si>
  <si>
    <t>IMG22</t>
  </si>
  <si>
    <t>https://www.google.com.co/search?q=mapa+del+imperio+de+ghana&amp;espv=2&amp;biw=1151&amp;bih=575&amp;tbm=isch&amp;tbo=u&amp;source=univ&amp;sa=X&amp;ei=Ov6RVY1vw8awBabhhvAO&amp;ved=0CBsQsAQ#tbm=isch&amp;q=imperio+de+ghana&amp;imgrc=oe80C5LRX5JZpM%3A</t>
  </si>
  <si>
    <t>Ghana en el siglo VIII se convirtió en un territorio importante por sus yacimientos en oro, importancia que se extendió hasta el  siglo XII haciendo que el imperio fuese el centro comercial de la época y un lugar para hacer fortuna.</t>
  </si>
  <si>
    <t>IMG23</t>
  </si>
  <si>
    <t>Estatuillas de madera de la cultura ashanti</t>
  </si>
  <si>
    <t>IMG24</t>
  </si>
  <si>
    <t>https://home.comcast.net/~dzinyaladzekpo/maps.html</t>
  </si>
  <si>
    <t>El territorio del imperio de Ghana se fue extendiendo gracias al proceso de conquista que se dio entre los siglos IX y X cuando el imperio alcanzó su mayor importancia.</t>
  </si>
  <si>
    <t>IMG25</t>
  </si>
  <si>
    <t>http://aulaplaneta.planetasaber.com/encyclopedia/default.asp?idpack=9&amp;idpil=000ANH01&amp;ruta=Buscador</t>
  </si>
  <si>
    <t>La función utilitaria, lejos de restar valor estético a las obras de arte, se considera un valor intrínseco en muchas culturas. Peine de madera, con tres figuras femeninas, símbolo de la fertilidad. Arte ashanti (Ghana)</t>
  </si>
  <si>
    <t>IMG26</t>
  </si>
  <si>
    <t>http://aulaplaneta.planetasaber.com/encyclopedia/default.asp?idpack=9&amp;idpil=0012UI01&amp;ruta=Buscador</t>
  </si>
  <si>
    <t>El djembé es un tambor, en forma de uve, de madera y piel de cabra, característico del folclore de Malí y Costa de Marfil de tradición mandinga. De timbre muy variado, amplio espectro sonoro y gran potencia de sonido, es un instrumento acompañante o solista muy destacado</t>
  </si>
  <si>
    <t>IMG27</t>
  </si>
  <si>
    <t>África Mezquita de Djenné, Malí</t>
  </si>
  <si>
    <t>IMG28</t>
  </si>
  <si>
    <t>Gengis Khan. Gran conquistador mongol quien fundó el primer imperio mongol gracias a su tarea de guerrero, que le permitió consolidar las diferentes tribus nómadas ubicadas en el norte de Asia.</t>
  </si>
  <si>
    <t>IMG29</t>
  </si>
  <si>
    <t>https://es.wikipedia.org/wiki/Dinast%C3%ADa_Jin_(265-420)#/media/File:Western_Jeun_Dynasty_280_CE.png</t>
  </si>
  <si>
    <t xml:space="preserve">La dinastía Jin gobernó por un periodo largo, del 265 d.C. al 420 d.C, y los historiadores hablan de dos periodos, la época de la dinastía Jin
Occidental (265 d. C.- 316 d.C.), tiempo en el que se intentó detener las invasiones de los pueblos nómadas en sus territorios; y la época de la dinastía Jin Oriental (317 d.C- 420 d.C.).
</t>
  </si>
  <si>
    <t>Las campañas militares de Justiniano I contra los reinos germanos occidentales llevaron a Bizancio a su máxima expansión territorial. Retrato de Justiniano en un detalle del mosaico de ca. 547 del ábside de la iglesia de San Vital de Ravena (Italia).</t>
  </si>
  <si>
    <t>Mapa del Imperio antes y después de Justiniano</t>
  </si>
  <si>
    <t>Cristo entronizado entre el emperador Constantino IX Monomaco y su esposa, la emperatriz Zoé, en un mosaico del s. XII de la tribuna sur de la basílica de Santa Sofía de Constantinopla (Turquía). Los intentos del emperador Constantino IX para hallar un acuerdo con el papa León IX fracasaron a causa de la intransigencia del patriarca de Constantinopla, Miguel Cerulario. En 1054 se producía la ruptura definitiva: el Cisma de Oriente.</t>
  </si>
  <si>
    <t>África Mezquita de Djenné, Malí. Construida en barro en una sola pieza entre 1180 y 1330. En el año 1988 la Unesco la declaró Patrimonio de la Humanidad.</t>
  </si>
  <si>
    <t>Con la caída del Imperio romano de Occidente, la gran mayoría de las antiguas ciudades romanas, como la antigua Colonia Marciana Trajana Thamugas (Timgad, Argelia), fueron abandonadas por una población que buscó refugio en el campo. Lo que se conoce como proceso de ruralización.</t>
  </si>
  <si>
    <r>
      <t xml:space="preserve">Página del </t>
    </r>
    <r>
      <rPr>
        <b/>
        <sz val="11"/>
        <rFont val="Arial"/>
      </rPr>
      <t>Corán</t>
    </r>
    <r>
      <rPr>
        <sz val="11"/>
        <rFont val="Arial"/>
      </rPr>
      <t>, ss. XII - XIII (Museo de Arte Islámico, El Cairo, Egipto). Libro sagrado del islam en el cual se compilan las revelaciones del arcángel Gabriel al profeta Mahoma.</t>
    </r>
  </si>
  <si>
    <t>Los monarcas francos nombraron condes de origen franco o autóctono para llevar a cabo una defensa militar efectiva de los territorios fronterizos en su ausencia. Episodio de las Cruzadas, fresco de la capilla de la Orden del Temple de Cressac (Francia).</t>
  </si>
  <si>
    <t>CS_07_01_CO_IMG03_small</t>
  </si>
  <si>
    <t>CS_07_01_CO_IMG29_small</t>
  </si>
  <si>
    <t>CS_07_01_CO_IMG04_small</t>
  </si>
  <si>
    <t>CS_07_01_CO_IMG05_small</t>
  </si>
  <si>
    <t>CS_07_01_CO_IMG06_small</t>
  </si>
  <si>
    <t>CS_07_01_CO_IMG07_small</t>
  </si>
  <si>
    <t>CS_07_01_CO_IMG08_small</t>
  </si>
  <si>
    <t>CS_07_01_CO_IMG09_small</t>
  </si>
  <si>
    <t>CS_07_01_CO_IMG10_small</t>
  </si>
  <si>
    <t>CS_07_01_CO_IMG11_small</t>
  </si>
  <si>
    <t>CS_07_01_CO_IMG12_small</t>
  </si>
  <si>
    <t>CS_07_01_CO_IMG13_small</t>
  </si>
  <si>
    <t>CS_07_01_CO_IMG14_small</t>
  </si>
  <si>
    <t>CS_07_01_CO_IMG15_small</t>
  </si>
  <si>
    <t>CS_07_01_CO_IMG16_small</t>
  </si>
  <si>
    <t>CS_07_01_CO_IMG17_small</t>
  </si>
  <si>
    <t>CS_07_01_CO_IMG18_small</t>
  </si>
  <si>
    <t>CS_07_01_CO_IMG19_small</t>
  </si>
  <si>
    <t>CS_07_01_CO_IMG20_small</t>
  </si>
  <si>
    <t>CS_07_01_CO_IMG21_small</t>
  </si>
  <si>
    <t>CS_07_01_CO_IMG22_small</t>
  </si>
  <si>
    <t>CS_07_01_CO_IMG23_small</t>
  </si>
  <si>
    <t>CS_07_01_CO_IMG24_small</t>
  </si>
  <si>
    <t>CS_07_01_CO_IMG25_small</t>
  </si>
  <si>
    <t>CS_07_01_CO_IMG26_small</t>
  </si>
  <si>
    <t>CS_07_01_CO_IMG27_small</t>
  </si>
  <si>
    <t>CS_07_01_CO_IMG28_small</t>
  </si>
  <si>
    <t>Confrontación entre guerreros.
Restos como el acueducto de los Milagros, en Mérida, evidencian el esplendor que llegaron a vivir las distintas ciudades del Mediterráneo durante la época romana. 
Sin embargo, en el siglo V el Imperio romano desapareció ante el avance de las invasiones germánicas. Con la caída del Imperio romano de Occidente (476) se dio paso a la Edad Media.</t>
  </si>
  <si>
    <t xml:space="preserve"> El Imperio bizantino en la época de Justiniano I. Durante esta época en el Imperio se vivieron grandes cambios en el territorio a consecuencia de las guerras. A pesar de los cruentos acontecimientos el Imperio logró mantener su poderío, tanto económico como militar, buena parte de la Edad Media. </t>
  </si>
  <si>
    <t>Mapa.El Imperio bizantino en la época de Justiniano I</t>
  </si>
  <si>
    <t xml:space="preserve">Elaborar mapa a partir de la referencia y eliminar ríos.
Cambiar colores.
Cambiar las convenciones.
Marcar gráficamente la diferencia.
</t>
  </si>
  <si>
    <t xml:space="preserve">
</t>
  </si>
  <si>
    <t>Elaborar mapa a partir de la referencia y modificar. 
Insertar en un África grande.
 Hacer cartela de África resaltando el reino.
Marcar gráficamente la diferencia entre la referencia y el de Aulaplaneta
Elaborar mapa a partir de la refrencia modificar. 
Sin escala
Puntos de la ruta
Dejar ríos dejar en bold
Reinos con colores y punticos
Diferenciar los reinos con color</t>
  </si>
  <si>
    <t>Elaborar mapa a partir de la referencia y modificar en colores y convenciones. Imperio de Ghana y sus tribus.</t>
  </si>
  <si>
    <t>Elaborar mapa a partir de la referencia modificar en colores y las convenciones. Enriquecer el mapa con datos geográficos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</si>
</sst>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5"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b/>
      <sz val="12"/>
      <color theme="0"/>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1"/>
      <name val="Arial"/>
    </font>
    <font>
      <b/>
      <sz val="11"/>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5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5">
    <xf numFmtId="0" fontId="0" fillId="0" borderId="0" xfId="0"/>
    <xf numFmtId="0" fontId="0" fillId="0" borderId="0" xfId="0"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4" fillId="0" borderId="14" xfId="0" applyFont="1" applyBorder="1" applyAlignment="1">
      <alignment vertical="center" wrapText="1"/>
    </xf>
    <xf numFmtId="0" fontId="0" fillId="0" borderId="0" xfId="0" applyBorder="1" applyAlignment="1">
      <alignment vertical="center" wrapText="1"/>
    </xf>
    <xf numFmtId="0" fontId="0" fillId="0" borderId="15"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6" fillId="8" borderId="0" xfId="0" applyFont="1" applyFill="1" applyAlignment="1">
      <alignment horizontal="center" vertical="center" wrapText="1"/>
    </xf>
    <xf numFmtId="0" fontId="7" fillId="0" borderId="22" xfId="0" applyFont="1" applyFill="1" applyBorder="1" applyAlignment="1">
      <alignment vertical="center" wrapText="1"/>
    </xf>
    <xf numFmtId="0" fontId="0" fillId="0" borderId="0" xfId="0" applyFill="1" applyAlignment="1">
      <alignment vertical="center" wrapText="1"/>
    </xf>
    <xf numFmtId="0" fontId="7" fillId="0" borderId="23" xfId="0" applyFont="1" applyFill="1" applyBorder="1" applyAlignment="1">
      <alignment vertical="center" wrapText="1"/>
    </xf>
    <xf numFmtId="0" fontId="8" fillId="0" borderId="23" xfId="0" applyFont="1" applyFill="1" applyBorder="1" applyAlignment="1">
      <alignment vertical="center" wrapText="1"/>
    </xf>
    <xf numFmtId="0" fontId="7" fillId="0" borderId="23" xfId="0" applyFont="1" applyFill="1" applyBorder="1" applyAlignment="1">
      <alignment vertical="center"/>
    </xf>
    <xf numFmtId="0" fontId="7" fillId="0" borderId="23" xfId="0" applyFont="1" applyBorder="1" applyAlignment="1">
      <alignment vertical="center" wrapText="1"/>
    </xf>
    <xf numFmtId="0" fontId="9" fillId="0" borderId="23" xfId="0" applyFont="1" applyBorder="1" applyAlignment="1">
      <alignment vertical="center" wrapText="1"/>
    </xf>
    <xf numFmtId="0" fontId="8" fillId="0" borderId="23" xfId="0" applyFont="1" applyBorder="1" applyAlignment="1">
      <alignment vertical="center" wrapText="1"/>
    </xf>
    <xf numFmtId="0" fontId="10" fillId="0" borderId="0" xfId="0" applyFont="1" applyAlignment="1">
      <alignment vertical="center" wrapText="1"/>
    </xf>
    <xf numFmtId="0" fontId="11" fillId="0" borderId="23" xfId="0" applyFont="1" applyFill="1" applyBorder="1" applyAlignment="1">
      <alignment vertical="center" wrapText="1"/>
    </xf>
    <xf numFmtId="0" fontId="12" fillId="0" borderId="0" xfId="0" applyFont="1" applyAlignment="1">
      <alignment vertical="center" wrapText="1"/>
    </xf>
    <xf numFmtId="0" fontId="4" fillId="0" borderId="0" xfId="0" applyFont="1" applyAlignment="1">
      <alignment vertical="center"/>
    </xf>
    <xf numFmtId="0" fontId="0" fillId="8" borderId="24" xfId="0" applyFill="1" applyBorder="1" applyAlignment="1">
      <alignment vertical="center" wrapText="1"/>
    </xf>
    <xf numFmtId="0" fontId="0" fillId="0" borderId="24" xfId="0" applyBorder="1" applyAlignment="1">
      <alignment vertical="center" wrapText="1"/>
    </xf>
    <xf numFmtId="0" fontId="0" fillId="0" borderId="24" xfId="0" applyBorder="1" applyAlignment="1">
      <alignment vertical="center"/>
    </xf>
    <xf numFmtId="0" fontId="0" fillId="8" borderId="25" xfId="0" applyFill="1" applyBorder="1" applyAlignment="1">
      <alignment vertical="center" wrapText="1"/>
    </xf>
    <xf numFmtId="0" fontId="0" fillId="0" borderId="25" xfId="0" applyBorder="1" applyAlignment="1">
      <alignment vertical="center" wrapText="1"/>
    </xf>
    <xf numFmtId="0" fontId="0" fillId="0" borderId="25" xfId="0" applyBorder="1" applyAlignment="1">
      <alignment vertical="center"/>
    </xf>
    <xf numFmtId="0" fontId="4" fillId="0" borderId="26" xfId="0" applyFont="1" applyBorder="1" applyAlignment="1">
      <alignment vertical="center" wrapText="1"/>
    </xf>
    <xf numFmtId="0" fontId="0" fillId="0" borderId="25" xfId="0" quotePrefix="1" applyBorder="1" applyAlignment="1">
      <alignment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0" fontId="5" fillId="6" borderId="11"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19" xfId="0" applyBorder="1" applyAlignment="1" applyProtection="1">
      <alignment horizontal="center" wrapText="1"/>
      <protection locked="0"/>
    </xf>
    <xf numFmtId="0" fontId="0" fillId="0" borderId="20"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6" fillId="7" borderId="0" xfId="0" applyFont="1" applyFill="1" applyAlignment="1">
      <alignment horizontal="center" vertical="center" wrapText="1"/>
    </xf>
    <xf numFmtId="0" fontId="6" fillId="8" borderId="0" xfId="0" applyFont="1" applyFill="1" applyAlignment="1">
      <alignment horizontal="center" vertical="center" wrapText="1"/>
    </xf>
    <xf numFmtId="0" fontId="14" fillId="3" borderId="5" xfId="0" applyFont="1" applyFill="1" applyBorder="1" applyAlignment="1">
      <alignment horizontal="center" vertical="center" wrapText="1"/>
    </xf>
    <xf numFmtId="164" fontId="13" fillId="0" borderId="2" xfId="0" applyNumberFormat="1" applyFont="1" applyBorder="1" applyAlignment="1">
      <alignment horizontal="center" vertical="center" wrapText="1"/>
    </xf>
    <xf numFmtId="164" fontId="13" fillId="0" borderId="5" xfId="0" applyNumberFormat="1" applyFont="1" applyBorder="1" applyAlignment="1">
      <alignment horizontal="center" vertical="center" wrapText="1"/>
    </xf>
    <xf numFmtId="164" fontId="13" fillId="0" borderId="5" xfId="0" applyNumberFormat="1" applyFont="1" applyBorder="1" applyAlignment="1">
      <alignment horizontal="center" vertical="center" wrapText="1"/>
    </xf>
    <xf numFmtId="0" fontId="13" fillId="0" borderId="5" xfId="0" applyNumberFormat="1" applyFont="1" applyBorder="1" applyAlignment="1">
      <alignment horizontal="center" vertical="center" wrapText="1"/>
    </xf>
    <xf numFmtId="0" fontId="13" fillId="0" borderId="5"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2" borderId="5"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13" fillId="0" borderId="5" xfId="0" applyFont="1" applyBorder="1" applyAlignment="1">
      <alignment horizontal="center" vertical="center" wrapText="1"/>
    </xf>
    <xf numFmtId="0" fontId="14" fillId="4" borderId="5" xfId="0" applyFont="1" applyFill="1" applyBorder="1" applyAlignment="1">
      <alignment horizontal="center" vertical="center" wrapText="1"/>
    </xf>
    <xf numFmtId="0" fontId="14" fillId="0" borderId="5" xfId="0" applyFont="1" applyBorder="1" applyAlignment="1">
      <alignment horizontal="center" vertical="center" wrapText="1"/>
    </xf>
    <xf numFmtId="1" fontId="13" fillId="0" borderId="4" xfId="0" applyNumberFormat="1" applyFont="1" applyFill="1" applyBorder="1" applyAlignment="1">
      <alignment horizontal="center" vertical="center" wrapText="1"/>
    </xf>
    <xf numFmtId="1" fontId="13" fillId="0" borderId="5" xfId="0" applyNumberFormat="1" applyFont="1" applyFill="1" applyBorder="1" applyAlignment="1">
      <alignment horizontal="center" vertical="center" wrapText="1"/>
    </xf>
    <xf numFmtId="0" fontId="13" fillId="0" borderId="29"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0" xfId="0" applyFont="1" applyFill="1" applyBorder="1" applyAlignment="1">
      <alignment horizontal="center" vertical="center" wrapText="1"/>
    </xf>
    <xf numFmtId="0" fontId="13" fillId="0" borderId="30" xfId="0" applyFont="1" applyFill="1" applyBorder="1" applyAlignment="1">
      <alignment horizontal="center" vertical="center" wrapText="1"/>
    </xf>
    <xf numFmtId="0" fontId="13" fillId="0" borderId="31"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14" fillId="5" borderId="3" xfId="0" applyFont="1" applyFill="1" applyBorder="1" applyAlignment="1">
      <alignment horizontal="center" vertical="center" wrapText="1"/>
    </xf>
    <xf numFmtId="0" fontId="13" fillId="0" borderId="6" xfId="0" applyFont="1" applyBorder="1" applyAlignment="1">
      <alignment horizontal="center" vertical="center" wrapText="1"/>
    </xf>
    <xf numFmtId="0" fontId="13" fillId="0" borderId="6" xfId="0" applyFont="1" applyFill="1" applyBorder="1" applyAlignment="1">
      <alignment horizontal="center" vertical="center" wrapText="1"/>
    </xf>
    <xf numFmtId="1" fontId="13" fillId="0" borderId="30" xfId="0" applyNumberFormat="1" applyFont="1" applyFill="1" applyBorder="1" applyAlignment="1">
      <alignment horizontal="center" vertical="center" wrapText="1"/>
    </xf>
    <xf numFmtId="0" fontId="13" fillId="0" borderId="31" xfId="0" applyFont="1" applyBorder="1" applyAlignment="1">
      <alignment horizontal="center" vertical="center" wrapText="1"/>
    </xf>
    <xf numFmtId="0" fontId="13" fillId="0" borderId="32" xfId="0" applyFont="1" applyFill="1" applyBorder="1" applyAlignment="1">
      <alignment horizontal="center" vertical="center" wrapText="1"/>
    </xf>
    <xf numFmtId="0" fontId="14" fillId="5" borderId="19" xfId="0" applyFont="1" applyFill="1" applyBorder="1" applyAlignment="1">
      <alignment horizontal="center" vertical="center" wrapText="1"/>
    </xf>
    <xf numFmtId="0" fontId="14" fillId="5" borderId="20" xfId="0" applyFont="1" applyFill="1" applyBorder="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BB93"/>
  <sheetViews>
    <sheetView showGridLines="0" tabSelected="1" topLeftCell="G38" zoomScale="150" zoomScaleNormal="150" zoomScalePageLayoutView="150" workbookViewId="0">
      <selection activeCell="K40" sqref="K40"/>
    </sheetView>
  </sheetViews>
  <sheetFormatPr baseColWidth="10" defaultColWidth="10.83203125" defaultRowHeight="13" x14ac:dyDescent="0"/>
  <cols>
    <col min="1" max="1" width="15.33203125" style="61" customWidth="1"/>
    <col min="2" max="2" width="21" style="64" customWidth="1"/>
    <col min="3" max="3" width="15.33203125" style="64" customWidth="1"/>
    <col min="4" max="4" width="15" style="64" customWidth="1"/>
    <col min="5" max="5" width="13.1640625" style="64" customWidth="1"/>
    <col min="6" max="6" width="25.5" style="64" bestFit="1" customWidth="1"/>
    <col min="7" max="7" width="13.5" style="64" customWidth="1"/>
    <col min="8" max="8" width="25.83203125" style="64" bestFit="1" customWidth="1"/>
    <col min="9" max="9" width="14" style="64" customWidth="1"/>
    <col min="10" max="10" width="34.83203125" style="64" customWidth="1"/>
    <col min="11" max="11" width="29.6640625" style="70" customWidth="1"/>
    <col min="12" max="12" width="20.33203125" style="71" customWidth="1"/>
    <col min="13" max="13" width="14.5" style="71" customWidth="1"/>
    <col min="14" max="54" width="10.83203125" style="71"/>
    <col min="55" max="16384" width="10.83203125" style="64"/>
  </cols>
  <sheetData>
    <row r="1" spans="1:54" s="60" customFormat="1">
      <c r="A1" s="59"/>
      <c r="H1" s="54"/>
      <c r="I1" s="54"/>
      <c r="K1" s="69"/>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row>
    <row r="2" spans="1:54" ht="21" customHeight="1">
      <c r="B2" s="62" t="s">
        <v>128</v>
      </c>
      <c r="C2" s="63" t="s">
        <v>23</v>
      </c>
      <c r="D2" s="63"/>
      <c r="F2" s="53" t="s">
        <v>0</v>
      </c>
      <c r="G2" s="53"/>
      <c r="H2" s="55"/>
      <c r="I2" s="55"/>
    </row>
    <row r="3" spans="1:54" ht="30" customHeight="1">
      <c r="B3" s="62" t="s">
        <v>8</v>
      </c>
      <c r="C3" s="63">
        <v>7</v>
      </c>
      <c r="D3" s="63"/>
      <c r="F3" s="56">
        <v>42233</v>
      </c>
      <c r="G3" s="56"/>
      <c r="H3" s="55"/>
      <c r="I3" s="55"/>
    </row>
    <row r="4" spans="1:54" ht="29" customHeight="1">
      <c r="B4" s="62" t="s">
        <v>54</v>
      </c>
      <c r="C4" s="63" t="s">
        <v>168</v>
      </c>
      <c r="D4" s="63"/>
      <c r="F4" s="62" t="s">
        <v>167</v>
      </c>
      <c r="G4" s="64" t="s">
        <v>145</v>
      </c>
      <c r="H4" s="55"/>
      <c r="I4" s="55"/>
    </row>
    <row r="5" spans="1:54" ht="29" customHeight="1">
      <c r="B5" s="62" t="s">
        <v>1</v>
      </c>
      <c r="C5" s="63" t="s">
        <v>146</v>
      </c>
      <c r="D5" s="63"/>
      <c r="F5" s="64" t="str">
        <f>IF(G4="Recurso","Motor del recurso","")</f>
        <v/>
      </c>
      <c r="H5" s="55"/>
      <c r="I5" s="57"/>
    </row>
    <row r="6" spans="1:54" ht="38" customHeight="1">
      <c r="H6" s="55"/>
      <c r="I6" s="55"/>
    </row>
    <row r="7" spans="1:54" ht="36" customHeight="1">
      <c r="B7" s="65" t="s">
        <v>40</v>
      </c>
      <c r="C7" s="66" t="s">
        <v>162</v>
      </c>
      <c r="D7" s="64" t="s">
        <v>39</v>
      </c>
    </row>
    <row r="8" spans="1:54" s="58" customFormat="1" ht="38" customHeight="1" thickBot="1">
      <c r="A8" s="73"/>
      <c r="B8" s="74"/>
      <c r="C8" s="74"/>
      <c r="D8" s="74"/>
      <c r="E8" s="74"/>
      <c r="F8" s="83" t="s">
        <v>61</v>
      </c>
      <c r="G8" s="84"/>
      <c r="H8" s="84"/>
      <c r="I8" s="84"/>
      <c r="J8" s="84"/>
      <c r="K8" s="84"/>
      <c r="L8" s="71"/>
      <c r="M8" s="71"/>
      <c r="N8" s="71"/>
      <c r="O8" s="71"/>
      <c r="P8" s="71"/>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row>
    <row r="9" spans="1:54" ht="52" customHeight="1">
      <c r="A9" s="75" t="s">
        <v>2</v>
      </c>
      <c r="B9" s="76" t="s">
        <v>9</v>
      </c>
      <c r="C9" s="76" t="s">
        <v>3</v>
      </c>
      <c r="D9" s="76" t="s">
        <v>4</v>
      </c>
      <c r="E9" s="76" t="s">
        <v>5</v>
      </c>
      <c r="F9" s="76" t="s">
        <v>60</v>
      </c>
      <c r="G9" s="76" t="s">
        <v>58</v>
      </c>
      <c r="H9" s="76" t="s">
        <v>59</v>
      </c>
      <c r="I9" s="76" t="s">
        <v>120</v>
      </c>
      <c r="J9" s="76" t="s">
        <v>6</v>
      </c>
      <c r="K9" s="77" t="s">
        <v>7</v>
      </c>
    </row>
    <row r="10" spans="1:54" s="58" customFormat="1" ht="181" customHeight="1">
      <c r="A10" s="67" t="str">
        <f>IF(OR(B10&lt;&gt;"",J10&lt;&gt;""),"IMG01","")</f>
        <v>IMG01</v>
      </c>
      <c r="B10" s="64" t="s">
        <v>144</v>
      </c>
      <c r="C10" s="68" t="str">
        <f>IF(OR(B10&lt;&gt;"",J10&lt;&gt;""),IF($G$4="Recurso",CONCATENATE($G$4," ",$G$5),$G$4),"")</f>
        <v>Cuaderno de Estudio</v>
      </c>
      <c r="D10" s="58" t="s">
        <v>163</v>
      </c>
      <c r="E10" s="58" t="s">
        <v>164</v>
      </c>
      <c r="F10" s="58" t="str">
        <f>IF(OR(B10&lt;&gt;"",J10&lt;&gt;""),CONCATENATE($C$7,"_",$A10,IF($G$4="Cuaderno de Estudio","_small",CONCATENATE(IF(I10="","","n"),IF(LEFT($G$5,1)="F",".jpg",".png")))),"")</f>
        <v>CS_07_01_CO_IMG01_small</v>
      </c>
      <c r="G10" s="58" t="str">
        <f>IF(F10&lt;&gt;"",IF($G$4="Recurso",IF(LEFT($G$5,1)="M",VLOOKUP($G$5,'Definición técnica de imagenes'!$A$3:$G$17,5,FALSE),IF($G$5="F1",'Definición técnica de imagenes'!$E$15,'Definición técnica de imagenes'!$F$13)),'Definición técnica de imagenes'!$E$16),"")</f>
        <v>526 x 370 px</v>
      </c>
      <c r="H10" s="58" t="str">
        <f>IF(AND(I10&lt;&gt;"",I10&lt;&gt;0),IF(OR(B10&lt;&gt;"",J10&lt;&gt;""),CONCATENATE($C$7,"_",$A10,IF($G$4="Cuaderno de Estudio","_zoom",CONCATENATE("a",IF(LEFT($G$5,1)="F",".jpg",".png")))),""),"")</f>
        <v>CS_07_01_CO_IMG01_zoom</v>
      </c>
      <c r="I10" s="58" t="str">
        <f>IF(OR(B10&lt;&gt;"",J10&lt;&gt;""),IF($G$4="Recurso",IF(LEFT($G$5,1)="M",IF(VLOOKUP($G$5,'Definición técnica de imagenes'!$A$3:$G$17,6,FALSE)=0,"",VLOOKUP($G$5,'Definición técnica de imagenes'!$A$3:$G$17,6,FALSE)),IF($G$5="F1","","")),'Definición técnica de imagenes'!$F$16),"")</f>
        <v>800 x 600 px</v>
      </c>
      <c r="J10" s="64" t="s">
        <v>274</v>
      </c>
      <c r="K10" s="78" t="s">
        <v>169</v>
      </c>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row>
    <row r="11" spans="1:54" s="58" customFormat="1" ht="164" customHeight="1">
      <c r="A11" s="67" t="s">
        <v>170</v>
      </c>
      <c r="B11" s="64" t="s">
        <v>171</v>
      </c>
      <c r="C11" s="68" t="s">
        <v>145</v>
      </c>
      <c r="D11" s="58" t="s">
        <v>163</v>
      </c>
      <c r="E11" s="58" t="s">
        <v>164</v>
      </c>
      <c r="F11" s="58" t="s">
        <v>172</v>
      </c>
      <c r="G11" s="58" t="str">
        <f>IF(F11&lt;&gt;"",IF($G$4="Recurso",IF(LEFT($G$5,1)="M",VLOOKUP($G$5,'Definición técnica de imagenes'!$A$3:$G$17,5,FALSE),IF($G$5="F1",'Definición técnica de imagenes'!$E$15,'Definición técnica de imagenes'!$F$13)),'Definición técnica de imagenes'!$E$16),"")</f>
        <v>526 x 370 px</v>
      </c>
      <c r="H11" s="58" t="str">
        <f t="shared" ref="H11:H38" si="0">IF(AND(I11&lt;&gt;"",I11&lt;&gt;0),IF(OR(B11&lt;&gt;"",J11&lt;&gt;""),CONCATENATE($C$7,"_",$A11,IF($G$4="Cuaderno de Estudio","_zoom",CONCATENATE("a",IF(LEFT($G$5,1)="F",".jpg",".png")))),""),"")</f>
        <v>CS_07_01_CO_IMG02_zoom</v>
      </c>
      <c r="I11" s="58" t="str">
        <f>IF(OR(B11&lt;&gt;"",J11&lt;&gt;""),IF($G$4="Recurso",IF(LEFT($G$5,1)="M",IF(VLOOKUP($G$5,'Definición técnica de imagenes'!$A$3:$G$17,6,FALSE)=0,"",VLOOKUP($G$5,'Definición técnica de imagenes'!$A$3:$G$17,6,FALSE)),IF($G$5="F1","","")),'Definición técnica de imagenes'!$F$16),"")</f>
        <v>800 x 600 px</v>
      </c>
      <c r="J11" s="64" t="s">
        <v>173</v>
      </c>
      <c r="K11" s="78"/>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row>
    <row r="12" spans="1:54" s="58" customFormat="1" ht="172" customHeight="1">
      <c r="A12" s="67" t="s">
        <v>174</v>
      </c>
      <c r="B12" s="64" t="s">
        <v>175</v>
      </c>
      <c r="C12" s="68" t="s">
        <v>145</v>
      </c>
      <c r="D12" s="58" t="s">
        <v>163</v>
      </c>
      <c r="E12" s="58" t="s">
        <v>165</v>
      </c>
      <c r="F12" s="58" t="s">
        <v>247</v>
      </c>
      <c r="G12" s="58" t="str">
        <f>IF(F12&lt;&gt;"",IF($G$4="Recurso",IF(LEFT($G$5,1)="M",VLOOKUP($G$5,'Definición técnica de imagenes'!$A$3:$G$17,5,FALSE),IF($G$5="F1",'Definición técnica de imagenes'!$E$15,'Definición técnica de imagenes'!$F$13)),'Definición técnica de imagenes'!$E$16),"")</f>
        <v>526 x 370 px</v>
      </c>
      <c r="H12" s="58" t="str">
        <f t="shared" si="0"/>
        <v>CS_07_01_CO_IMG03_zoom</v>
      </c>
      <c r="I12" s="58" t="str">
        <f>IF(OR(B12&lt;&gt;"",J12&lt;&gt;""),IF($G$4="Recurso",IF(LEFT($G$5,1)="M",IF(VLOOKUP($G$5,'Definición técnica de imagenes'!$A$3:$G$17,6,FALSE)=0,"",VLOOKUP($G$5,'Definición técnica de imagenes'!$A$3:$G$17,6,FALSE)),IF($G$5="F1","","")),'Definición técnica de imagenes'!$F$16),"")</f>
        <v>800 x 600 px</v>
      </c>
      <c r="J12" s="64" t="s">
        <v>176</v>
      </c>
      <c r="K12" s="78"/>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row>
    <row r="13" spans="1:54" s="58" customFormat="1" ht="150" customHeight="1">
      <c r="A13" s="67" t="s">
        <v>177</v>
      </c>
      <c r="B13" s="64" t="s">
        <v>178</v>
      </c>
      <c r="C13" s="68" t="s">
        <v>145</v>
      </c>
      <c r="D13" s="58" t="s">
        <v>163</v>
      </c>
      <c r="E13" s="58" t="s">
        <v>165</v>
      </c>
      <c r="F13" s="58" t="s">
        <v>249</v>
      </c>
      <c r="G13" s="58" t="str">
        <f>IF(F13&lt;&gt;"",IF($G$4="Recurso",IF(LEFT($G$5,1)="M",VLOOKUP($G$5,'Definición técnica de imagenes'!$A$3:$G$17,5,FALSE),IF($G$5="F1",'Definición técnica de imagenes'!$E$15,'Definición técnica de imagenes'!$F$13)),'Definición técnica de imagenes'!$E$16),"")</f>
        <v>526 x 370 px</v>
      </c>
      <c r="H13" s="58" t="str">
        <f t="shared" si="0"/>
        <v>CS_07_01_CO_IMG04_zoom</v>
      </c>
      <c r="I13" s="58" t="str">
        <f>IF(OR(B13&lt;&gt;"",J13&lt;&gt;""),IF($G$4="Recurso",IF(LEFT($G$5,1)="M",IF(VLOOKUP($G$5,'Definición técnica de imagenes'!$A$3:$G$17,6,FALSE)=0,"",VLOOKUP($G$5,'Definición técnica de imagenes'!$A$3:$G$17,6,FALSE)),IF($G$5="F1","","")),'Definición técnica de imagenes'!$F$16),"")</f>
        <v>800 x 600 px</v>
      </c>
      <c r="J13" s="64" t="s">
        <v>179</v>
      </c>
      <c r="K13" s="78"/>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row>
    <row r="14" spans="1:54" s="58" customFormat="1" ht="121" customHeight="1">
      <c r="A14" s="67" t="s">
        <v>180</v>
      </c>
      <c r="B14" s="64" t="s">
        <v>181</v>
      </c>
      <c r="C14" s="68" t="s">
        <v>145</v>
      </c>
      <c r="D14" s="58" t="s">
        <v>163</v>
      </c>
      <c r="E14" s="58" t="s">
        <v>164</v>
      </c>
      <c r="F14" s="58" t="s">
        <v>250</v>
      </c>
      <c r="G14" s="58" t="str">
        <f>IF(F14&lt;&gt;"",IF($G$4="Recurso",IF(LEFT($G$5,1)="M",VLOOKUP($G$5,'Definición técnica de imagenes'!$A$3:$G$17,5,FALSE),IF($G$5="F1",'Definición técnica de imagenes'!$E$15,'Definición técnica de imagenes'!$F$13)),'Definición técnica de imagenes'!$E$16),"")</f>
        <v>526 x 370 px</v>
      </c>
      <c r="H14" s="58" t="str">
        <f t="shared" si="0"/>
        <v>CS_07_01_CO_IMG05_zoom</v>
      </c>
      <c r="I14" s="58" t="str">
        <f>IF(OR(B14&lt;&gt;"",J14&lt;&gt;""),IF($G$4="Recurso",IF(LEFT($G$5,1)="M",IF(VLOOKUP($G$5,'Definición técnica de imagenes'!$A$3:$G$17,6,FALSE)=0,"",VLOOKUP($G$5,'Definición técnica de imagenes'!$A$3:$G$17,6,FALSE)),IF($G$5="F1","","")),'Definición técnica de imagenes'!$F$16),"")</f>
        <v>800 x 600 px</v>
      </c>
      <c r="J14" s="64" t="s">
        <v>182</v>
      </c>
      <c r="K14" s="78"/>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row>
    <row r="15" spans="1:54" s="58" customFormat="1" ht="196" customHeight="1">
      <c r="A15" s="67" t="s">
        <v>183</v>
      </c>
      <c r="B15" s="64" t="s">
        <v>184</v>
      </c>
      <c r="C15" s="68" t="s">
        <v>145</v>
      </c>
      <c r="D15" s="58" t="s">
        <v>163</v>
      </c>
      <c r="E15" s="58" t="s">
        <v>164</v>
      </c>
      <c r="F15" s="58" t="s">
        <v>251</v>
      </c>
      <c r="G15" s="58" t="str">
        <f>IF(F15&lt;&gt;"",IF($G$4="Recurso",IF(LEFT($G$5,1)="M",VLOOKUP($G$5,'Definición técnica de imagenes'!$A$3:$G$17,5,FALSE),IF($G$5="F1",'Definición técnica de imagenes'!$E$15,'Definición técnica de imagenes'!$F$13)),'Definición técnica de imagenes'!$E$16),"")</f>
        <v>526 x 370 px</v>
      </c>
      <c r="H15" s="58" t="str">
        <f t="shared" si="0"/>
        <v>CS_07_01_CO_IMG06_zoom</v>
      </c>
      <c r="I15" s="58" t="str">
        <f>IF(OR(B15&lt;&gt;"",J15&lt;&gt;""),IF($G$4="Recurso",IF(LEFT($G$5,1)="M",IF(VLOOKUP($G$5,'Definición técnica de imagenes'!$A$3:$G$17,6,FALSE)=0,"",VLOOKUP($G$5,'Definición técnica de imagenes'!$A$3:$G$17,6,FALSE)),IF($G$5="F1","","")),'Definición técnica de imagenes'!$F$16),"")</f>
        <v>800 x 600 px</v>
      </c>
      <c r="J15" s="64" t="s">
        <v>185</v>
      </c>
      <c r="K15" s="78"/>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row>
    <row r="16" spans="1:54" s="58" customFormat="1" ht="201" customHeight="1">
      <c r="A16" s="67" t="s">
        <v>186</v>
      </c>
      <c r="B16" s="64" t="s">
        <v>187</v>
      </c>
      <c r="C16" s="68" t="s">
        <v>145</v>
      </c>
      <c r="D16" s="58" t="s">
        <v>163</v>
      </c>
      <c r="E16" s="58" t="s">
        <v>165</v>
      </c>
      <c r="F16" s="58" t="s">
        <v>252</v>
      </c>
      <c r="G16" s="58" t="str">
        <f>IF(F16&lt;&gt;"",IF($G$4="Recurso",IF(LEFT($G$5,1)="M",VLOOKUP($G$5,'Definición técnica de imagenes'!$A$3:$G$17,5,FALSE),IF($G$5="F1",'Definición técnica de imagenes'!$E$15,'Definición técnica de imagenes'!$F$13)),'Definición técnica de imagenes'!$E$16),"")</f>
        <v>526 x 370 px</v>
      </c>
      <c r="H16" s="58" t="str">
        <f t="shared" si="0"/>
        <v>CS_07_01_CO_IMG07_zoom</v>
      </c>
      <c r="I16" s="58" t="str">
        <f>IF(OR(B16&lt;&gt;"",J16&lt;&gt;""),IF($G$4="Recurso",IF(LEFT($G$5,1)="M",IF(VLOOKUP($G$5,'Definición técnica de imagenes'!$A$3:$G$17,6,FALSE)=0,"",VLOOKUP($G$5,'Definición técnica de imagenes'!$A$3:$G$17,6,FALSE)),IF($G$5="F1","","")),'Definición técnica de imagenes'!$F$16),"")</f>
        <v>800 x 600 px</v>
      </c>
      <c r="J16" s="64" t="s">
        <v>244</v>
      </c>
      <c r="K16" s="78"/>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row>
    <row r="17" spans="1:54" s="58" customFormat="1" ht="98" customHeight="1">
      <c r="A17" s="67" t="s">
        <v>188</v>
      </c>
      <c r="B17" s="58" t="s">
        <v>147</v>
      </c>
      <c r="C17" s="68" t="s">
        <v>145</v>
      </c>
      <c r="D17" s="58" t="s">
        <v>163</v>
      </c>
      <c r="E17" s="58" t="s">
        <v>164</v>
      </c>
      <c r="F17" s="58" t="s">
        <v>253</v>
      </c>
      <c r="G17" s="58" t="str">
        <f>IF(F17&lt;&gt;"",IF($G$4="Recurso",IF(LEFT($G$5,1)="M",VLOOKUP($G$5,'Definición técnica de imagenes'!$A$3:$G$17,5,FALSE),IF($G$5="F1",'Definición técnica de imagenes'!$E$15,'Definición técnica de imagenes'!$F$13)),'Definición técnica de imagenes'!$E$16),"")</f>
        <v>526 x 370 px</v>
      </c>
      <c r="H17" s="58" t="str">
        <f t="shared" si="0"/>
        <v>CS_07_01_CO_IMG08_zoom</v>
      </c>
      <c r="I17" s="58" t="str">
        <f>IF(OR(B17&lt;&gt;"",J17&lt;&gt;""),IF($G$4="Recurso",IF(LEFT($G$5,1)="M",IF(VLOOKUP($G$5,'Definición técnica de imagenes'!$A$3:$G$17,6,FALSE)=0,"",VLOOKUP($G$5,'Definición técnica de imagenes'!$A$3:$G$17,6,FALSE)),IF($G$5="F1","","")),'Definición técnica de imagenes'!$F$16),"")</f>
        <v>800 x 600 px</v>
      </c>
      <c r="J17" s="58" t="s">
        <v>148</v>
      </c>
      <c r="K17" s="79" t="s">
        <v>240</v>
      </c>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row>
    <row r="18" spans="1:54" s="58" customFormat="1" ht="158" customHeight="1">
      <c r="A18" s="67" t="s">
        <v>189</v>
      </c>
      <c r="B18" s="58" t="s">
        <v>190</v>
      </c>
      <c r="C18" s="68" t="s">
        <v>145</v>
      </c>
      <c r="D18" s="58" t="s">
        <v>166</v>
      </c>
      <c r="E18" s="58" t="s">
        <v>165</v>
      </c>
      <c r="F18" s="58" t="s">
        <v>254</v>
      </c>
      <c r="G18" s="58" t="str">
        <f>IF(F18&lt;&gt;"",IF($G$4="Recurso",IF(LEFT($G$5,1)="M",VLOOKUP($G$5,'Definición técnica de imagenes'!$A$3:$G$17,5,FALSE),IF($G$5="F1",'Definición técnica de imagenes'!$E$15,'Definición técnica de imagenes'!$F$13)),'Definición técnica de imagenes'!$E$16),"")</f>
        <v>526 x 370 px</v>
      </c>
      <c r="H18" s="58" t="str">
        <f t="shared" si="0"/>
        <v>CS_07_01_CO_IMG09_zoom</v>
      </c>
      <c r="I18" s="58" t="str">
        <f>IF(OR(B18&lt;&gt;"",J18&lt;&gt;""),IF($G$4="Recurso",IF(LEFT($G$5,1)="M",IF(VLOOKUP($G$5,'Definición técnica de imagenes'!$A$3:$G$17,6,FALSE)=0,"",VLOOKUP($G$5,'Definición técnica de imagenes'!$A$3:$G$17,6,FALSE)),IF($G$5="F1","","")),'Definición técnica de imagenes'!$F$16),"")</f>
        <v>800 x 600 px</v>
      </c>
      <c r="J18" s="58" t="s">
        <v>275</v>
      </c>
      <c r="K18" s="79" t="s">
        <v>276</v>
      </c>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row>
    <row r="19" spans="1:54" s="58" customFormat="1" ht="98" customHeight="1">
      <c r="A19" s="67" t="s">
        <v>191</v>
      </c>
      <c r="B19" s="58" t="s">
        <v>192</v>
      </c>
      <c r="C19" s="68" t="s">
        <v>145</v>
      </c>
      <c r="D19" s="58" t="s">
        <v>166</v>
      </c>
      <c r="E19" s="58" t="s">
        <v>165</v>
      </c>
      <c r="F19" s="58" t="s">
        <v>255</v>
      </c>
      <c r="G19" s="58" t="str">
        <f>IF(F19&lt;&gt;"",IF($G$4="Recurso",IF(LEFT($G$5,1)="M",VLOOKUP($G$5,'Definición técnica de imagenes'!$A$3:$G$17,5,FALSE),IF($G$5="F1",'Definición técnica de imagenes'!$E$15,'Definición técnica de imagenes'!$F$13)),'Definición técnica de imagenes'!$E$16),"")</f>
        <v>526 x 370 px</v>
      </c>
      <c r="H19" s="58" t="str">
        <f t="shared" si="0"/>
        <v>CS_07_01_CO_IMG10_zoom</v>
      </c>
      <c r="I19" s="58" t="str">
        <f>IF(OR(B19&lt;&gt;"",J19&lt;&gt;""),IF($G$4="Recurso",IF(LEFT($G$5,1)="M",IF(VLOOKUP($G$5,'Definición técnica de imagenes'!$A$3:$G$17,6,FALSE)=0,"",VLOOKUP($G$5,'Definición técnica de imagenes'!$A$3:$G$17,6,FALSE)),IF($G$5="F1","","")),'Definición técnica de imagenes'!$F$16),"")</f>
        <v>800 x 600 px</v>
      </c>
      <c r="J19" s="64" t="s">
        <v>193</v>
      </c>
      <c r="K19" s="79" t="s">
        <v>241</v>
      </c>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row>
    <row r="20" spans="1:54" s="58" customFormat="1" ht="190" customHeight="1">
      <c r="A20" s="67" t="s">
        <v>194</v>
      </c>
      <c r="B20" s="58" t="s">
        <v>149</v>
      </c>
      <c r="C20" s="68" t="s">
        <v>145</v>
      </c>
      <c r="D20" s="58" t="s">
        <v>163</v>
      </c>
      <c r="E20" s="58" t="s">
        <v>164</v>
      </c>
      <c r="F20" s="58" t="s">
        <v>256</v>
      </c>
      <c r="G20" s="58" t="str">
        <f>IF(F20&lt;&gt;"",IF($G$4="Recurso",IF(LEFT($G$5,1)="M",VLOOKUP($G$5,'Definición técnica de imagenes'!$A$3:$G$17,5,FALSE),IF($G$5="F1",'Definición técnica de imagenes'!$E$15,'Definición técnica de imagenes'!$F$13)),'Definición técnica de imagenes'!$E$16),"")</f>
        <v>526 x 370 px</v>
      </c>
      <c r="H20" s="58" t="str">
        <f t="shared" si="0"/>
        <v>CS_07_01_CO_IMG11_zoom</v>
      </c>
      <c r="I20" s="58" t="str">
        <f>IF(OR(B20&lt;&gt;"",J20&lt;&gt;""),IF($G$4="Recurso",IF(LEFT($G$5,1)="M",IF(VLOOKUP($G$5,'Definición técnica de imagenes'!$A$3:$G$17,6,FALSE)=0,"",VLOOKUP($G$5,'Definición técnica de imagenes'!$A$3:$G$17,6,FALSE)),IF($G$5="F1","","")),'Definición técnica de imagenes'!$F$16),"")</f>
        <v>800 x 600 px</v>
      </c>
      <c r="J20" s="64" t="s">
        <v>150</v>
      </c>
      <c r="K20" s="79" t="s">
        <v>242</v>
      </c>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row>
    <row r="21" spans="1:54" s="58" customFormat="1" ht="157" customHeight="1">
      <c r="A21" s="67" t="s">
        <v>195</v>
      </c>
      <c r="B21" s="58" t="s">
        <v>151</v>
      </c>
      <c r="C21" s="68" t="s">
        <v>145</v>
      </c>
      <c r="D21" s="58" t="s">
        <v>163</v>
      </c>
      <c r="E21" s="58" t="s">
        <v>164</v>
      </c>
      <c r="F21" s="58" t="s">
        <v>257</v>
      </c>
      <c r="G21" s="58" t="str">
        <f>IF(F21&lt;&gt;"",IF($G$4="Recurso",IF(LEFT($G$5,1)="M",VLOOKUP($G$5,'Definición técnica de imagenes'!$A$3:$G$17,5,FALSE),IF($G$5="F1",'Definición técnica de imagenes'!$E$15,'Definición técnica de imagenes'!$F$13)),'Definición técnica de imagenes'!$E$16),"")</f>
        <v>526 x 370 px</v>
      </c>
      <c r="H21" s="58" t="str">
        <f t="shared" si="0"/>
        <v>CS_07_01_CO_IMG12_zoom</v>
      </c>
      <c r="I21" s="58" t="str">
        <f>IF(OR(B21&lt;&gt;"",J21&lt;&gt;""),IF($G$4="Recurso",IF(LEFT($G$5,1)="M",IF(VLOOKUP($G$5,'Definición técnica de imagenes'!$A$3:$G$17,6,FALSE)=0,"",VLOOKUP($G$5,'Definición técnica de imagenes'!$A$3:$G$17,6,FALSE)),IF($G$5="F1","","")),'Definición técnica de imagenes'!$F$16),"")</f>
        <v>800 x 600 px</v>
      </c>
      <c r="J21" s="64" t="s">
        <v>196</v>
      </c>
      <c r="K21" s="78" t="s">
        <v>245</v>
      </c>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row>
    <row r="22" spans="1:54" s="58" customFormat="1" ht="165" customHeight="1">
      <c r="A22" s="67" t="s">
        <v>197</v>
      </c>
      <c r="B22" s="58" t="s">
        <v>198</v>
      </c>
      <c r="C22" s="68" t="s">
        <v>145</v>
      </c>
      <c r="D22" s="58" t="s">
        <v>163</v>
      </c>
      <c r="E22" s="58" t="s">
        <v>164</v>
      </c>
      <c r="F22" s="58" t="s">
        <v>258</v>
      </c>
      <c r="G22" s="58" t="str">
        <f>IF(F22&lt;&gt;"",IF($G$4="Recurso",IF(LEFT($G$5,1)="M",VLOOKUP($G$5,'Definición técnica de imagenes'!$A$3:$G$17,5,FALSE),IF($G$5="F1",'Definición técnica de imagenes'!$E$15,'Definición técnica de imagenes'!$F$13)),'Definición técnica de imagenes'!$E$16),"")</f>
        <v>526 x 370 px</v>
      </c>
      <c r="H22" s="58" t="str">
        <f t="shared" si="0"/>
        <v>CS_07_01_CO_IMG13_zoom</v>
      </c>
      <c r="I22" s="58" t="str">
        <f>IF(OR(B22&lt;&gt;"",J22&lt;&gt;""),IF($G$4="Recurso",IF(LEFT($G$5,1)="M",IF(VLOOKUP($G$5,'Definición técnica de imagenes'!$A$3:$G$17,6,FALSE)=0,"",VLOOKUP($G$5,'Definición técnica de imagenes'!$A$3:$G$17,6,FALSE)),IF($G$5="F1","","")),'Definición técnica de imagenes'!$F$16),"")</f>
        <v>800 x 600 px</v>
      </c>
      <c r="J22" s="64" t="s">
        <v>199</v>
      </c>
      <c r="K22" s="79"/>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row>
    <row r="23" spans="1:54" s="58" customFormat="1" ht="185" customHeight="1">
      <c r="A23" s="67" t="s">
        <v>200</v>
      </c>
      <c r="B23" s="58" t="s">
        <v>152</v>
      </c>
      <c r="C23" s="68" t="s">
        <v>145</v>
      </c>
      <c r="D23" s="58" t="s">
        <v>163</v>
      </c>
      <c r="E23" s="58" t="s">
        <v>164</v>
      </c>
      <c r="F23" s="58" t="s">
        <v>259</v>
      </c>
      <c r="G23" s="58" t="str">
        <f>IF(F23&lt;&gt;"",IF($G$4="Recurso",IF(LEFT($G$5,1)="M",VLOOKUP($G$5,'Definición técnica de imagenes'!$A$3:$G$17,5,FALSE),IF($G$5="F1",'Definición técnica de imagenes'!$E$15,'Definición técnica de imagenes'!$F$13)),'Definición técnica de imagenes'!$E$16),"")</f>
        <v>526 x 370 px</v>
      </c>
      <c r="H23" s="58" t="str">
        <f t="shared" si="0"/>
        <v>CS_07_01_CO_IMG14_zoom</v>
      </c>
      <c r="I23" s="58" t="str">
        <f>IF(OR(B23&lt;&gt;"",J23&lt;&gt;""),IF($G$4="Recurso",IF(LEFT($G$5,1)="M",IF(VLOOKUP($G$5,'Definición técnica de imagenes'!$A$3:$G$17,6,FALSE)=0,"",VLOOKUP($G$5,'Definición técnica de imagenes'!$A$3:$G$17,6,FALSE)),IF($G$5="F1","","")),'Definición técnica de imagenes'!$F$16),"")</f>
        <v>800 x 600 px</v>
      </c>
      <c r="J23" s="64" t="s">
        <v>201</v>
      </c>
      <c r="K23" s="78" t="s">
        <v>153</v>
      </c>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row>
    <row r="24" spans="1:54" s="58" customFormat="1" ht="98" customHeight="1">
      <c r="A24" s="67" t="s">
        <v>202</v>
      </c>
      <c r="B24" s="58" t="s">
        <v>203</v>
      </c>
      <c r="C24" s="68" t="s">
        <v>145</v>
      </c>
      <c r="D24" s="58" t="s">
        <v>166</v>
      </c>
      <c r="E24" s="58" t="s">
        <v>165</v>
      </c>
      <c r="F24" s="58" t="s">
        <v>260</v>
      </c>
      <c r="G24" s="58" t="str">
        <f>IF(F24&lt;&gt;"",IF($G$4="Recurso",IF(LEFT($G$5,1)="M",VLOOKUP($G$5,'Definición técnica de imagenes'!$A$3:$G$17,5,FALSE),IF($G$5="F1",'Definición técnica de imagenes'!$E$15,'Definición técnica de imagenes'!$F$13)),'Definición técnica de imagenes'!$E$16),"")</f>
        <v>526 x 370 px</v>
      </c>
      <c r="H24" s="58" t="str">
        <f t="shared" si="0"/>
        <v>CS_07_01_CO_IMG15_zoom</v>
      </c>
      <c r="I24" s="58" t="str">
        <f>IF(OR(B24&lt;&gt;"",J24&lt;&gt;""),IF($G$4="Recurso",IF(LEFT($G$5,1)="M",IF(VLOOKUP($G$5,'Definición técnica de imagenes'!$A$3:$G$17,6,FALSE)=0,"",VLOOKUP($G$5,'Definición técnica de imagenes'!$A$3:$G$17,6,FALSE)),IF($G$5="F1","","")),'Definición técnica de imagenes'!$F$16),"")</f>
        <v>800 x 600 px</v>
      </c>
      <c r="J24" s="64" t="s">
        <v>204</v>
      </c>
      <c r="K24" s="79"/>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row>
    <row r="25" spans="1:54" s="58" customFormat="1" ht="139" customHeight="1">
      <c r="A25" s="67" t="s">
        <v>205</v>
      </c>
      <c r="B25" s="58" t="s">
        <v>154</v>
      </c>
      <c r="C25" s="68" t="s">
        <v>145</v>
      </c>
      <c r="D25" s="58" t="s">
        <v>163</v>
      </c>
      <c r="E25" s="58" t="s">
        <v>164</v>
      </c>
      <c r="F25" s="58" t="s">
        <v>261</v>
      </c>
      <c r="G25" s="58" t="str">
        <f>IF(F25&lt;&gt;"",IF($G$4="Recurso",IF(LEFT($G$5,1)="M",VLOOKUP($G$5,'Definición técnica de imagenes'!$A$3:$G$17,5,FALSE),IF($G$5="F1",'Definición técnica de imagenes'!$E$15,'Definición técnica de imagenes'!$F$13)),'Definición técnica de imagenes'!$E$16),"")</f>
        <v>526 x 370 px</v>
      </c>
      <c r="H25" s="58" t="str">
        <f t="shared" si="0"/>
        <v>CS_07_01_CO_IMG16_zoom</v>
      </c>
      <c r="I25" s="58" t="str">
        <f>IF(OR(B25&lt;&gt;"",J25&lt;&gt;""),IF($G$4="Recurso",IF(LEFT($G$5,1)="M",IF(VLOOKUP($G$5,'Definición técnica de imagenes'!$A$3:$G$17,6,FALSE)=0,"",VLOOKUP($G$5,'Definición técnica de imagenes'!$A$3:$G$17,6,FALSE)),IF($G$5="F1","","")),'Definición técnica de imagenes'!$F$16),"")</f>
        <v>800 x 600 px</v>
      </c>
      <c r="J25" s="64" t="s">
        <v>206</v>
      </c>
      <c r="K25" s="79"/>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row>
    <row r="26" spans="1:54" s="58" customFormat="1" ht="139" customHeight="1">
      <c r="A26" s="67" t="s">
        <v>207</v>
      </c>
      <c r="B26" s="58" t="s">
        <v>155</v>
      </c>
      <c r="C26" s="68" t="s">
        <v>145</v>
      </c>
      <c r="D26" s="58" t="s">
        <v>163</v>
      </c>
      <c r="E26" s="58" t="s">
        <v>164</v>
      </c>
      <c r="F26" s="58" t="s">
        <v>262</v>
      </c>
      <c r="G26" s="58" t="str">
        <f>IF(F26&lt;&gt;"",IF($G$4="Recurso",IF(LEFT($G$5,1)="M",VLOOKUP($G$5,'Definición técnica de imagenes'!$A$3:$G$17,5,FALSE),IF($G$5="F1",'Definición técnica de imagenes'!$E$15,'Definición técnica de imagenes'!$F$13)),'Definición técnica de imagenes'!$E$16),"")</f>
        <v>526 x 370 px</v>
      </c>
      <c r="H26" s="58" t="str">
        <f t="shared" si="0"/>
        <v>CS_07_01_CO_IMG17_zoom</v>
      </c>
      <c r="I26" s="58" t="str">
        <f>IF(OR(B26&lt;&gt;"",J26&lt;&gt;""),IF($G$4="Recurso",IF(LEFT($G$5,1)="M",IF(VLOOKUP($G$5,'Definición técnica de imagenes'!$A$3:$G$17,6,FALSE)=0,"",VLOOKUP($G$5,'Definición técnica de imagenes'!$A$3:$G$17,6,FALSE)),IF($G$5="F1","","")),'Definición técnica de imagenes'!$F$16),"")</f>
        <v>800 x 600 px</v>
      </c>
      <c r="J26" s="64" t="s">
        <v>208</v>
      </c>
      <c r="K26" s="79"/>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row>
    <row r="27" spans="1:54" s="58" customFormat="1" ht="139" customHeight="1">
      <c r="A27" s="67" t="s">
        <v>209</v>
      </c>
      <c r="B27" s="58" t="s">
        <v>156</v>
      </c>
      <c r="C27" s="68" t="s">
        <v>145</v>
      </c>
      <c r="D27" s="58" t="s">
        <v>163</v>
      </c>
      <c r="E27" s="58" t="s">
        <v>164</v>
      </c>
      <c r="F27" s="58" t="s">
        <v>263</v>
      </c>
      <c r="G27" s="58" t="str">
        <f>IF(F27&lt;&gt;"",IF($G$4="Recurso",IF(LEFT($G$5,1)="M",VLOOKUP($G$5,'Definición técnica de imagenes'!$A$3:$G$17,5,FALSE),IF($G$5="F1",'Definición técnica de imagenes'!$E$15,'Definición técnica de imagenes'!$F$13)),'Definición técnica de imagenes'!$E$16),"")</f>
        <v>526 x 370 px</v>
      </c>
      <c r="H27" s="58" t="str">
        <f t="shared" si="0"/>
        <v>CS_07_01_CO_IMG18_zoom</v>
      </c>
      <c r="I27" s="58" t="str">
        <f>IF(OR(B27&lt;&gt;"",J27&lt;&gt;""),IF($G$4="Recurso",IF(LEFT($G$5,1)="M",IF(VLOOKUP($G$5,'Definición técnica de imagenes'!$A$3:$G$17,6,FALSE)=0,"",VLOOKUP($G$5,'Definición técnica de imagenes'!$A$3:$G$17,6,FALSE)),IF($G$5="F1","","")),'Definición técnica de imagenes'!$F$16),"")</f>
        <v>800 x 600 px</v>
      </c>
      <c r="J27" s="64" t="s">
        <v>210</v>
      </c>
      <c r="K27" s="79" t="s">
        <v>157</v>
      </c>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row>
    <row r="28" spans="1:54" s="58" customFormat="1" ht="139" customHeight="1">
      <c r="A28" s="67" t="s">
        <v>211</v>
      </c>
      <c r="B28" s="58" t="s">
        <v>212</v>
      </c>
      <c r="C28" s="68" t="s">
        <v>145</v>
      </c>
      <c r="D28" s="58" t="s">
        <v>163</v>
      </c>
      <c r="E28" s="58" t="s">
        <v>164</v>
      </c>
      <c r="F28" s="58" t="s">
        <v>264</v>
      </c>
      <c r="G28" s="58" t="str">
        <f>IF(F28&lt;&gt;"",IF($G$4="Recurso",IF(LEFT($G$5,1)="M",VLOOKUP($G$5,'Definición técnica de imagenes'!$A$3:$G$17,5,FALSE),IF($G$5="F1",'Definición técnica de imagenes'!$E$15,'Definición técnica de imagenes'!$F$13)),'Definición técnica de imagenes'!$E$16),"")</f>
        <v>526 x 370 px</v>
      </c>
      <c r="H28" s="58" t="str">
        <f t="shared" si="0"/>
        <v>CS_07_01_CO_IMG19_zoom</v>
      </c>
      <c r="I28" s="58" t="str">
        <f>IF(OR(B28&lt;&gt;"",J28&lt;&gt;""),IF($G$4="Recurso",IF(LEFT($G$5,1)="M",IF(VLOOKUP($G$5,'Definición técnica de imagenes'!$A$3:$G$17,6,FALSE)=0,"",VLOOKUP($G$5,'Definición técnica de imagenes'!$A$3:$G$17,6,FALSE)),IF($G$5="F1","","")),'Definición técnica de imagenes'!$F$16),"")</f>
        <v>800 x 600 px</v>
      </c>
      <c r="J28" s="64" t="s">
        <v>213</v>
      </c>
      <c r="K28" s="79"/>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row>
    <row r="29" spans="1:54" s="58" customFormat="1" ht="139" customHeight="1">
      <c r="A29" s="67" t="s">
        <v>215</v>
      </c>
      <c r="B29" s="58" t="s">
        <v>214</v>
      </c>
      <c r="C29" s="68" t="s">
        <v>145</v>
      </c>
      <c r="D29" s="58" t="s">
        <v>166</v>
      </c>
      <c r="E29" s="58" t="s">
        <v>165</v>
      </c>
      <c r="F29" s="58" t="s">
        <v>265</v>
      </c>
      <c r="G29" s="58" t="str">
        <f>IF(F29&lt;&gt;"",IF($G$4="Recurso",IF(LEFT($G$5,1)="M",VLOOKUP($G$5,'Definición técnica de imagenes'!$A$3:$G$17,5,FALSE),IF($G$5="F1",'Definición técnica de imagenes'!$E$15,'Definición técnica de imagenes'!$F$13)),'Definición técnica de imagenes'!$E$16),"")</f>
        <v>526 x 370 px</v>
      </c>
      <c r="H29" s="58" t="str">
        <f t="shared" si="0"/>
        <v>CS_07_01_CO_IMG20_zoom</v>
      </c>
      <c r="I29" s="58" t="str">
        <f>IF(OR(B29&lt;&gt;"",J29&lt;&gt;""),IF($G$4="Recurso",IF(LEFT($G$5,1)="M",IF(VLOOKUP($G$5,'Definición técnica de imagenes'!$A$3:$G$17,6,FALSE)=0,"",VLOOKUP($G$5,'Definición técnica de imagenes'!$A$3:$G$17,6,FALSE)),IF($G$5="F1","","")),'Definición técnica de imagenes'!$F$16),"")</f>
        <v>800 x 600 px</v>
      </c>
      <c r="J29" s="64" t="s">
        <v>216</v>
      </c>
      <c r="K29" s="79" t="s">
        <v>277</v>
      </c>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row>
    <row r="30" spans="1:54" s="58" customFormat="1" ht="139" customHeight="1">
      <c r="A30" s="67" t="s">
        <v>217</v>
      </c>
      <c r="B30" s="58" t="s">
        <v>156</v>
      </c>
      <c r="C30" s="68" t="s">
        <v>145</v>
      </c>
      <c r="D30" s="58" t="s">
        <v>163</v>
      </c>
      <c r="E30" s="58" t="s">
        <v>164</v>
      </c>
      <c r="F30" s="58" t="s">
        <v>266</v>
      </c>
      <c r="G30" s="58" t="str">
        <f>IF(F30&lt;&gt;"",IF($G$4="Recurso",IF(LEFT($G$5,1)="M",VLOOKUP($G$5,'Definición técnica de imagenes'!$A$3:$G$17,5,FALSE),IF($G$5="F1",'Definición técnica de imagenes'!$E$15,'Definición técnica de imagenes'!$F$13)),'Definición técnica de imagenes'!$E$16),"")</f>
        <v>526 x 370 px</v>
      </c>
      <c r="H30" s="58" t="str">
        <f t="shared" si="0"/>
        <v>CS_07_01_CO_IMG21_zoom</v>
      </c>
      <c r="I30" s="58" t="str">
        <f>IF(OR(B30&lt;&gt;"",J30&lt;&gt;""),IF($G$4="Recurso",IF(LEFT($G$5,1)="M",IF(VLOOKUP($G$5,'Definición técnica de imagenes'!$A$3:$G$17,6,FALSE)=0,"",VLOOKUP($G$5,'Definición técnica de imagenes'!$A$3:$G$17,6,FALSE)),IF($G$5="F1","","")),'Definición técnica de imagenes'!$F$16),"")</f>
        <v>800 x 600 px</v>
      </c>
      <c r="J30" s="64" t="s">
        <v>246</v>
      </c>
      <c r="K30" s="79" t="s">
        <v>218</v>
      </c>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row>
    <row r="31" spans="1:54" s="58" customFormat="1" ht="139" customHeight="1">
      <c r="A31" s="67" t="s">
        <v>219</v>
      </c>
      <c r="B31" s="58" t="s">
        <v>220</v>
      </c>
      <c r="C31" s="68" t="s">
        <v>145</v>
      </c>
      <c r="D31" s="58" t="s">
        <v>166</v>
      </c>
      <c r="E31" s="58" t="s">
        <v>165</v>
      </c>
      <c r="F31" s="58" t="s">
        <v>267</v>
      </c>
      <c r="G31" s="58" t="str">
        <f>IF(F31&lt;&gt;"",IF($G$4="Recurso",IF(LEFT($G$5,1)="M",VLOOKUP($G$5,'Definición técnica de imagenes'!$A$3:$G$17,5,FALSE),IF($G$5="F1",'Definición técnica de imagenes'!$E$15,'Definición técnica de imagenes'!$F$13)),'Definición técnica de imagenes'!$E$16),"")</f>
        <v>526 x 370 px</v>
      </c>
      <c r="H31" s="58" t="str">
        <f t="shared" si="0"/>
        <v>CS_07_01_CO_IMG22_zoom</v>
      </c>
      <c r="I31" s="58" t="str">
        <f>IF(OR(B31&lt;&gt;"",J31&lt;&gt;""),IF($G$4="Recurso",IF(LEFT($G$5,1)="M",IF(VLOOKUP($G$5,'Definición técnica de imagenes'!$A$3:$G$17,6,FALSE)=0,"",VLOOKUP($G$5,'Definición técnica de imagenes'!$A$3:$G$17,6,FALSE)),IF($G$5="F1","","")),'Definición técnica de imagenes'!$F$16),"")</f>
        <v>800 x 600 px</v>
      </c>
      <c r="J31" s="64" t="s">
        <v>221</v>
      </c>
      <c r="K31" s="79" t="s">
        <v>279</v>
      </c>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row>
    <row r="32" spans="1:54" s="58" customFormat="1" ht="139" customHeight="1">
      <c r="A32" s="67" t="s">
        <v>222</v>
      </c>
      <c r="B32" s="58" t="s">
        <v>158</v>
      </c>
      <c r="C32" s="68" t="s">
        <v>145</v>
      </c>
      <c r="D32" s="58" t="s">
        <v>166</v>
      </c>
      <c r="E32" s="58" t="s">
        <v>165</v>
      </c>
      <c r="F32" s="58" t="s">
        <v>268</v>
      </c>
      <c r="G32" s="58" t="str">
        <f>IF(F32&lt;&gt;"",IF($G$4="Recurso",IF(LEFT($G$5,1)="M",VLOOKUP($G$5,'Definición técnica de imagenes'!$A$3:$G$17,5,FALSE),IF($G$5="F1",'Definición técnica de imagenes'!$E$15,'Definición técnica de imagenes'!$F$13)),'Definición técnica de imagenes'!$E$16),"")</f>
        <v>526 x 370 px</v>
      </c>
      <c r="H32" s="58" t="str">
        <f t="shared" si="0"/>
        <v>CS_07_01_CO_IMG23_zoom</v>
      </c>
      <c r="I32" s="58" t="str">
        <f>IF(OR(B32&lt;&gt;"",J32&lt;&gt;""),IF($G$4="Recurso",IF(LEFT($G$5,1)="M",IF(VLOOKUP($G$5,'Definición técnica de imagenes'!$A$3:$G$17,6,FALSE)=0,"",VLOOKUP($G$5,'Definición técnica de imagenes'!$A$3:$G$17,6,FALSE)),IF($G$5="F1","","")),'Definición técnica de imagenes'!$F$16),"")</f>
        <v>800 x 600 px</v>
      </c>
      <c r="J32" s="64" t="s">
        <v>223</v>
      </c>
      <c r="K32" s="79" t="s">
        <v>278</v>
      </c>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row>
    <row r="33" spans="1:54" s="58" customFormat="1" ht="139" customHeight="1">
      <c r="A33" s="67" t="s">
        <v>224</v>
      </c>
      <c r="B33" s="58" t="s">
        <v>225</v>
      </c>
      <c r="C33" s="68" t="s">
        <v>145</v>
      </c>
      <c r="D33" s="58" t="s">
        <v>166</v>
      </c>
      <c r="E33" s="58" t="s">
        <v>165</v>
      </c>
      <c r="F33" s="58" t="s">
        <v>269</v>
      </c>
      <c r="G33" s="58" t="str">
        <f>IF(F33&lt;&gt;"",IF($G$4="Recurso",IF(LEFT($G$5,1)="M",VLOOKUP($G$5,'Definición técnica de imagenes'!$A$3:$G$17,5,FALSE),IF($G$5="F1",'Definición técnica de imagenes'!$E$15,'Definición técnica de imagenes'!$F$13)),'Definición técnica de imagenes'!$E$16),"")</f>
        <v>526 x 370 px</v>
      </c>
      <c r="H33" s="58" t="str">
        <f t="shared" si="0"/>
        <v>CS_07_01_CO_IMG24_zoom</v>
      </c>
      <c r="I33" s="58" t="str">
        <f>IF(OR(B33&lt;&gt;"",J33&lt;&gt;""),IF($G$4="Recurso",IF(LEFT($G$5,1)="M",IF(VLOOKUP($G$5,'Definición técnica de imagenes'!$A$3:$G$17,6,FALSE)=0,"",VLOOKUP($G$5,'Definición técnica de imagenes'!$A$3:$G$17,6,FALSE)),IF($G$5="F1","","")),'Definición técnica de imagenes'!$F$16),"")</f>
        <v>800 x 600 px</v>
      </c>
      <c r="J33" s="64" t="s">
        <v>226</v>
      </c>
      <c r="K33" s="79" t="s">
        <v>280</v>
      </c>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row>
    <row r="34" spans="1:54" s="58" customFormat="1" ht="139" customHeight="1">
      <c r="A34" s="67" t="s">
        <v>227</v>
      </c>
      <c r="B34" s="58" t="s">
        <v>228</v>
      </c>
      <c r="C34" s="68" t="s">
        <v>145</v>
      </c>
      <c r="D34" s="58" t="s">
        <v>163</v>
      </c>
      <c r="E34" s="58" t="s">
        <v>164</v>
      </c>
      <c r="F34" s="58" t="s">
        <v>270</v>
      </c>
      <c r="G34" s="58" t="str">
        <f>IF(F34&lt;&gt;"",IF($G$4="Recurso",IF(LEFT($G$5,1)="M",VLOOKUP($G$5,'Definición técnica de imagenes'!$A$3:$G$17,5,FALSE),IF($G$5="F1",'Definición técnica de imagenes'!$E$15,'Definición técnica de imagenes'!$F$13)),'Definición técnica de imagenes'!$E$16),"")</f>
        <v>526 x 370 px</v>
      </c>
      <c r="H34" s="58" t="str">
        <f t="shared" si="0"/>
        <v>CS_07_01_CO_IMG25_zoom</v>
      </c>
      <c r="I34" s="58" t="str">
        <f>IF(OR(B34&lt;&gt;"",J34&lt;&gt;""),IF($G$4="Recurso",IF(LEFT($G$5,1)="M",IF(VLOOKUP($G$5,'Definición técnica de imagenes'!$A$3:$G$17,6,FALSE)=0,"",VLOOKUP($G$5,'Definición técnica de imagenes'!$A$3:$G$17,6,FALSE)),IF($G$5="F1","","")),'Definición técnica de imagenes'!$F$16),"")</f>
        <v>800 x 600 px</v>
      </c>
      <c r="J34" s="64" t="s">
        <v>229</v>
      </c>
      <c r="K34" s="79"/>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row>
    <row r="35" spans="1:54" s="58" customFormat="1" ht="139" customHeight="1">
      <c r="A35" s="67" t="s">
        <v>230</v>
      </c>
      <c r="B35" s="58" t="s">
        <v>231</v>
      </c>
      <c r="C35" s="68" t="s">
        <v>145</v>
      </c>
      <c r="D35" s="58" t="s">
        <v>163</v>
      </c>
      <c r="E35" s="58" t="s">
        <v>164</v>
      </c>
      <c r="F35" s="58" t="s">
        <v>271</v>
      </c>
      <c r="G35" s="58" t="str">
        <f>IF(F35&lt;&gt;"",IF($G$4="Recurso",IF(LEFT($G$5,1)="M",VLOOKUP($G$5,'Definición técnica de imagenes'!$A$3:$G$17,5,FALSE),IF($G$5="F1",'Definición técnica de imagenes'!$E$15,'Definición técnica de imagenes'!$F$13)),'Definición técnica de imagenes'!$E$16),"")</f>
        <v>526 x 370 px</v>
      </c>
      <c r="H35" s="58" t="str">
        <f t="shared" si="0"/>
        <v>CS_07_01_CO_IMG26_zoom</v>
      </c>
      <c r="I35" s="58" t="str">
        <f>IF(OR(B35&lt;&gt;"",J35&lt;&gt;""),IF($G$4="Recurso",IF(LEFT($G$5,1)="M",IF(VLOOKUP($G$5,'Definición técnica de imagenes'!$A$3:$G$17,6,FALSE)=0,"",VLOOKUP($G$5,'Definición técnica de imagenes'!$A$3:$G$17,6,FALSE)),IF($G$5="F1","","")),'Definición técnica de imagenes'!$F$16),"")</f>
        <v>800 x 600 px</v>
      </c>
      <c r="J35" s="64" t="s">
        <v>232</v>
      </c>
      <c r="K35" s="79"/>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row>
    <row r="36" spans="1:54" s="58" customFormat="1" ht="139" customHeight="1">
      <c r="A36" s="67" t="s">
        <v>233</v>
      </c>
      <c r="B36" s="58" t="s">
        <v>159</v>
      </c>
      <c r="C36" s="68" t="s">
        <v>145</v>
      </c>
      <c r="D36" s="58" t="s">
        <v>163</v>
      </c>
      <c r="E36" s="58" t="s">
        <v>165</v>
      </c>
      <c r="F36" s="58" t="s">
        <v>272</v>
      </c>
      <c r="G36" s="58" t="str">
        <f>IF(F36&lt;&gt;"",IF($G$4="Recurso",IF(LEFT($G$5,1)="M",VLOOKUP($G$5,'Definición técnica de imagenes'!$A$3:$G$17,5,FALSE),IF($G$5="F1",'Definición técnica de imagenes'!$E$15,'Definición técnica de imagenes'!$F$13)),'Definición técnica de imagenes'!$E$16),"")</f>
        <v>526 x 370 px</v>
      </c>
      <c r="H36" s="58" t="str">
        <f t="shared" si="0"/>
        <v>CS_07_01_CO_IMG27_zoom</v>
      </c>
      <c r="I36" s="58" t="str">
        <f>IF(OR(B36&lt;&gt;"",J36&lt;&gt;""),IF($G$4="Recurso",IF(LEFT($G$5,1)="M",IF(VLOOKUP($G$5,'Definición técnica de imagenes'!$A$3:$G$17,6,FALSE)=0,"",VLOOKUP($G$5,'Definición técnica de imagenes'!$A$3:$G$17,6,FALSE)),IF($G$5="F1","","")),'Definición técnica de imagenes'!$F$16),"")</f>
        <v>800 x 600 px</v>
      </c>
      <c r="J36" s="64" t="s">
        <v>234</v>
      </c>
      <c r="K36" s="79" t="s">
        <v>243</v>
      </c>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row>
    <row r="37" spans="1:54" s="58" customFormat="1" ht="200" customHeight="1">
      <c r="A37" s="67" t="s">
        <v>235</v>
      </c>
      <c r="B37" s="58" t="s">
        <v>160</v>
      </c>
      <c r="C37" s="68" t="s">
        <v>145</v>
      </c>
      <c r="D37" s="58" t="s">
        <v>163</v>
      </c>
      <c r="E37" s="58" t="s">
        <v>164</v>
      </c>
      <c r="F37" s="58" t="s">
        <v>273</v>
      </c>
      <c r="G37" s="58" t="str">
        <f>IF(F37&lt;&gt;"",IF($G$4="Recurso",IF(LEFT($G$5,1)="M",VLOOKUP($G$5,'Definición técnica de imagenes'!$A$3:$G$17,5,FALSE),IF($G$5="F1",'Definición técnica de imagenes'!$E$15,'Definición técnica de imagenes'!$F$13)),'Definición técnica de imagenes'!$E$16),"")</f>
        <v>526 x 370 px</v>
      </c>
      <c r="H37" s="58" t="str">
        <f t="shared" si="0"/>
        <v>CS_07_01_CO_IMG28_zoom</v>
      </c>
      <c r="I37" s="58" t="str">
        <f>IF(OR(B37&lt;&gt;"",J37&lt;&gt;""),IF($G$4="Recurso",IF(LEFT($G$5,1)="M",IF(VLOOKUP($G$5,'Definición técnica de imagenes'!$A$3:$G$17,6,FALSE)=0,"",VLOOKUP($G$5,'Definición técnica de imagenes'!$A$3:$G$17,6,FALSE)),IF($G$5="F1","","")),'Definición técnica de imagenes'!$F$16),"")</f>
        <v>800 x 600 px</v>
      </c>
      <c r="J37" s="64" t="s">
        <v>236</v>
      </c>
      <c r="K37" s="79" t="s">
        <v>161</v>
      </c>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row>
    <row r="38" spans="1:54" s="74" customFormat="1" ht="202" customHeight="1">
      <c r="A38" s="80" t="s">
        <v>237</v>
      </c>
      <c r="B38" s="74" t="s">
        <v>238</v>
      </c>
      <c r="C38" s="68" t="s">
        <v>145</v>
      </c>
      <c r="D38" s="58" t="s">
        <v>166</v>
      </c>
      <c r="E38" s="74" t="s">
        <v>165</v>
      </c>
      <c r="F38" s="58" t="s">
        <v>248</v>
      </c>
      <c r="G38" s="58" t="str">
        <f>IF(F38&lt;&gt;"",IF($G$4="Recurso",IF(LEFT($G$5,1)="M",VLOOKUP($G$5,'Definición técnica de imagenes'!$A$3:$G$17,5,FALSE),IF($G$5="F1",'Definición técnica de imagenes'!$E$15,'Definición técnica de imagenes'!$F$13)),'Definición técnica de imagenes'!$E$16),"")</f>
        <v>526 x 370 px</v>
      </c>
      <c r="H38" s="58" t="str">
        <f t="shared" si="0"/>
        <v>CS_07_01_CO_IMG29_zoom</v>
      </c>
      <c r="I38" s="58" t="str">
        <f>IF(OR(B38&lt;&gt;"",J38&lt;&gt;""),IF($G$4="Recurso",IF(LEFT($G$5,1)="M",IF(VLOOKUP($G$5,'Definición técnica de imagenes'!$A$3:$G$17,6,FALSE)=0,"",VLOOKUP($G$5,'Definición técnica de imagenes'!$A$3:$G$17,6,FALSE)),IF($G$5="F1","","")),'Definición técnica de imagenes'!$F$16),"")</f>
        <v>800 x 600 px</v>
      </c>
      <c r="J38" s="81" t="s">
        <v>239</v>
      </c>
      <c r="K38" s="82" t="s">
        <v>281</v>
      </c>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row>
    <row r="39" spans="1:54" s="71" customFormat="1"/>
    <row r="40" spans="1:54" s="71" customFormat="1"/>
    <row r="41" spans="1:54" s="71" customFormat="1"/>
    <row r="42" spans="1:54" s="71" customFormat="1"/>
    <row r="43" spans="1:54" s="71" customFormat="1"/>
    <row r="44" spans="1:54" s="71" customFormat="1"/>
    <row r="45" spans="1:54" s="71" customFormat="1"/>
    <row r="46" spans="1:54" s="71" customFormat="1"/>
    <row r="47" spans="1:54" s="71" customFormat="1"/>
    <row r="48" spans="1:54" s="71" customFormat="1"/>
    <row r="49" s="71" customFormat="1"/>
    <row r="50" s="71" customFormat="1"/>
    <row r="51" s="71" customFormat="1"/>
    <row r="52" s="71" customFormat="1"/>
    <row r="53" s="71" customFormat="1"/>
    <row r="54" s="71" customFormat="1"/>
    <row r="55" s="71" customFormat="1"/>
    <row r="56" s="71" customFormat="1"/>
    <row r="57" s="71" customFormat="1"/>
    <row r="58" s="71" customFormat="1"/>
    <row r="59" s="71" customFormat="1"/>
    <row r="60" s="71" customFormat="1"/>
    <row r="61" s="71" customFormat="1"/>
    <row r="62" s="71" customFormat="1"/>
    <row r="63" s="71" customFormat="1"/>
    <row r="64" s="71" customFormat="1"/>
    <row r="65" s="71" customFormat="1"/>
    <row r="66" s="71" customFormat="1"/>
    <row r="67" s="71" customFormat="1"/>
    <row r="68" s="71" customFormat="1"/>
    <row r="69" s="71" customFormat="1"/>
    <row r="70" s="71" customFormat="1"/>
    <row r="71" s="71" customFormat="1"/>
    <row r="72" s="71" customFormat="1"/>
    <row r="73" s="71" customFormat="1"/>
    <row r="74" s="71" customFormat="1"/>
    <row r="75" s="71" customFormat="1"/>
    <row r="76" s="71" customFormat="1"/>
    <row r="77" s="71" customFormat="1"/>
    <row r="78" s="71" customFormat="1"/>
    <row r="79" s="71" customFormat="1"/>
    <row r="80" s="71" customFormat="1"/>
    <row r="81" s="71" customFormat="1"/>
    <row r="82" s="71" customFormat="1"/>
    <row r="83" s="71" customFormat="1"/>
    <row r="84" s="71" customFormat="1"/>
    <row r="85" s="71" customFormat="1"/>
    <row r="86" s="71" customFormat="1"/>
    <row r="87" s="71" customFormat="1"/>
    <row r="88" s="71" customFormat="1"/>
    <row r="89" s="71" customFormat="1"/>
    <row r="90" s="71" customFormat="1"/>
    <row r="91" s="71" customFormat="1"/>
    <row r="92" s="71" customFormat="1"/>
    <row r="93" s="71" customFormat="1"/>
  </sheetData>
  <mergeCells count="7">
    <mergeCell ref="F2:G2"/>
    <mergeCell ref="F3:G3"/>
    <mergeCell ref="C2:D2"/>
    <mergeCell ref="C3:D3"/>
    <mergeCell ref="C4:D4"/>
    <mergeCell ref="C5:D5"/>
    <mergeCell ref="F8:K8"/>
  </mergeCells>
  <conditionalFormatting sqref="F5:G5">
    <cfRule type="expression" dxfId="2" priority="1">
      <formula>$G$4&lt;&gt;"Recurso"</formula>
    </cfRule>
    <cfRule type="expression" dxfId="1" priority="3">
      <formula>$G$4="Recurso"</formula>
    </cfRule>
  </conditionalFormatting>
  <conditionalFormatting sqref="F5">
    <cfRule type="expression" dxfId="0" priority="2">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38">
      <formula1>"Vertical,Horizontal"</formula1>
    </dataValidation>
    <dataValidation type="list" allowBlank="1" showInputMessage="1" showErrorMessage="1" sqref="D10:D38">
      <formula1>"Ilustración,Fotografía"</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ColWidth="10.83203125" defaultRowHeight="15" x14ac:dyDescent="0"/>
  <cols>
    <col min="1" max="1" width="72.1640625" style="1" customWidth="1"/>
    <col min="2" max="2" width="10.83203125" style="1"/>
    <col min="3" max="3" width="13.83203125" style="1" customWidth="1"/>
    <col min="4" max="4" width="11.33203125" style="1" customWidth="1"/>
    <col min="5" max="7" width="10.83203125" style="1"/>
    <col min="8" max="11" width="11" style="1" hidden="1" customWidth="1"/>
    <col min="12" max="16384" width="10.83203125" style="1"/>
  </cols>
  <sheetData>
    <row r="1" spans="1:11" ht="16" thickBot="1">
      <c r="A1" s="37" t="s">
        <v>38</v>
      </c>
      <c r="B1" s="38"/>
      <c r="C1" s="38"/>
      <c r="D1" s="38"/>
      <c r="E1" s="38"/>
      <c r="F1" s="39"/>
    </row>
    <row r="2" spans="1:11">
      <c r="A2" s="7" t="s">
        <v>42</v>
      </c>
      <c r="B2" s="8"/>
      <c r="C2" s="40" t="s">
        <v>13</v>
      </c>
      <c r="D2" s="41"/>
      <c r="E2" s="42"/>
      <c r="F2" s="9"/>
    </row>
    <row r="3" spans="1:11" ht="60">
      <c r="A3" s="10" t="s">
        <v>43</v>
      </c>
      <c r="B3" s="8"/>
      <c r="C3" s="46" t="s">
        <v>14</v>
      </c>
      <c r="D3" s="47"/>
      <c r="E3" s="48"/>
      <c r="F3" s="9"/>
      <c r="H3" s="1" t="s">
        <v>18</v>
      </c>
      <c r="I3" s="1" t="s">
        <v>19</v>
      </c>
      <c r="J3" s="1" t="s">
        <v>20</v>
      </c>
      <c r="K3" s="1" t="s">
        <v>52</v>
      </c>
    </row>
    <row r="4" spans="1:11" ht="30">
      <c r="A4" s="7" t="s">
        <v>44</v>
      </c>
      <c r="B4" s="8"/>
      <c r="C4" s="3" t="s">
        <v>15</v>
      </c>
      <c r="D4" s="2" t="s">
        <v>16</v>
      </c>
      <c r="E4" s="6" t="s">
        <v>17</v>
      </c>
      <c r="F4" s="9"/>
      <c r="H4" s="1" t="s">
        <v>21</v>
      </c>
      <c r="I4" s="1" t="s">
        <v>25</v>
      </c>
      <c r="J4" s="1">
        <v>1</v>
      </c>
      <c r="K4" s="1">
        <v>1</v>
      </c>
    </row>
    <row r="5" spans="1:11" ht="76" thickBot="1">
      <c r="A5" s="10" t="s">
        <v>45</v>
      </c>
      <c r="B5" s="8"/>
      <c r="C5" s="5" t="s">
        <v>35</v>
      </c>
      <c r="D5" s="49" t="str">
        <f>CONCATENATE(H21,"_",I21,"_",J21,"_CO")</f>
        <v>LE_07_04_CO</v>
      </c>
      <c r="E5" s="50"/>
      <c r="F5" s="9"/>
      <c r="H5" s="1" t="s">
        <v>22</v>
      </c>
      <c r="I5" s="1" t="s">
        <v>26</v>
      </c>
      <c r="J5" s="1">
        <v>2</v>
      </c>
      <c r="K5" s="1">
        <v>2</v>
      </c>
    </row>
    <row r="6" spans="1:11" ht="31" thickBot="1">
      <c r="A6" s="7" t="s">
        <v>10</v>
      </c>
      <c r="B6" s="8"/>
      <c r="C6" s="8"/>
      <c r="D6" s="8"/>
      <c r="E6" s="8"/>
      <c r="F6" s="9"/>
      <c r="H6" s="1" t="s">
        <v>23</v>
      </c>
      <c r="I6" s="1" t="s">
        <v>27</v>
      </c>
      <c r="J6" s="1">
        <v>3</v>
      </c>
      <c r="K6" s="1">
        <v>3</v>
      </c>
    </row>
    <row r="7" spans="1:11" ht="46" thickBot="1">
      <c r="A7" s="10" t="s">
        <v>11</v>
      </c>
      <c r="B7" s="8"/>
      <c r="C7" s="33" t="s">
        <v>126</v>
      </c>
      <c r="D7" s="35" t="str">
        <f>CONCATENATE("SolicitudGrafica_",D5,".xls")</f>
        <v>SolicitudGrafica_LE_07_04_CO.xls</v>
      </c>
      <c r="E7" s="35"/>
      <c r="F7" s="36"/>
      <c r="H7" s="1" t="s">
        <v>24</v>
      </c>
      <c r="I7" s="1" t="s">
        <v>28</v>
      </c>
      <c r="J7" s="1">
        <v>4</v>
      </c>
      <c r="K7" s="1">
        <v>4</v>
      </c>
    </row>
    <row r="8" spans="1:11" ht="45">
      <c r="A8" s="10" t="s">
        <v>53</v>
      </c>
      <c r="B8" s="8"/>
      <c r="C8" s="8"/>
      <c r="D8" s="8"/>
      <c r="E8" s="8"/>
      <c r="F8" s="9"/>
      <c r="I8" s="1" t="s">
        <v>29</v>
      </c>
      <c r="J8" s="1">
        <v>5</v>
      </c>
      <c r="K8" s="1">
        <v>5</v>
      </c>
    </row>
    <row r="9" spans="1:11" ht="45">
      <c r="A9" s="10" t="s">
        <v>12</v>
      </c>
      <c r="B9" s="8"/>
      <c r="C9" s="8"/>
      <c r="D9" s="8"/>
      <c r="E9" s="8"/>
      <c r="F9" s="9"/>
      <c r="I9" s="1" t="s">
        <v>30</v>
      </c>
      <c r="J9" s="1">
        <v>6</v>
      </c>
      <c r="K9" s="1">
        <v>6</v>
      </c>
    </row>
    <row r="10" spans="1:11" ht="31" thickBot="1">
      <c r="A10" s="11" t="s">
        <v>36</v>
      </c>
      <c r="B10" s="12"/>
      <c r="C10" s="12"/>
      <c r="D10" s="12"/>
      <c r="E10" s="12"/>
      <c r="F10" s="13"/>
      <c r="I10" s="1" t="s">
        <v>31</v>
      </c>
      <c r="J10" s="1">
        <v>7</v>
      </c>
      <c r="K10" s="1">
        <v>7</v>
      </c>
    </row>
    <row r="11" spans="1:11">
      <c r="I11" s="1" t="s">
        <v>32</v>
      </c>
      <c r="J11" s="1">
        <v>8</v>
      </c>
      <c r="K11" s="1">
        <v>8</v>
      </c>
    </row>
    <row r="12" spans="1:11" ht="16" thickBot="1">
      <c r="I12" s="1" t="s">
        <v>37</v>
      </c>
      <c r="J12" s="1">
        <v>9</v>
      </c>
      <c r="K12" s="1">
        <v>9</v>
      </c>
    </row>
    <row r="13" spans="1:11">
      <c r="A13" s="37" t="s">
        <v>41</v>
      </c>
      <c r="B13" s="38"/>
      <c r="C13" s="38"/>
      <c r="D13" s="38"/>
      <c r="E13" s="38"/>
      <c r="F13" s="39"/>
      <c r="I13" s="1" t="s">
        <v>33</v>
      </c>
      <c r="J13" s="1">
        <v>10</v>
      </c>
      <c r="K13" s="1">
        <v>10</v>
      </c>
    </row>
    <row r="14" spans="1:11" ht="16" thickBot="1">
      <c r="A14" s="10"/>
      <c r="B14" s="8"/>
      <c r="C14" s="8"/>
      <c r="D14" s="8"/>
      <c r="E14" s="8"/>
      <c r="F14" s="9"/>
      <c r="I14" s="1" t="s">
        <v>34</v>
      </c>
      <c r="J14" s="1">
        <v>11</v>
      </c>
      <c r="K14" s="1">
        <v>11</v>
      </c>
    </row>
    <row r="15" spans="1:11">
      <c r="A15" s="7" t="s">
        <v>46</v>
      </c>
      <c r="B15" s="8"/>
      <c r="C15" s="40" t="s">
        <v>49</v>
      </c>
      <c r="D15" s="41"/>
      <c r="E15" s="41"/>
      <c r="F15" s="42"/>
      <c r="J15" s="1">
        <v>12</v>
      </c>
      <c r="K15" s="1">
        <v>12</v>
      </c>
    </row>
    <row r="16" spans="1:11" ht="67" customHeight="1">
      <c r="A16" s="10" t="s">
        <v>47</v>
      </c>
      <c r="B16" s="8"/>
      <c r="C16" s="3" t="s">
        <v>15</v>
      </c>
      <c r="D16" s="2" t="s">
        <v>16</v>
      </c>
      <c r="E16" s="2" t="s">
        <v>17</v>
      </c>
      <c r="F16" s="4" t="s">
        <v>50</v>
      </c>
      <c r="J16" s="1">
        <v>13</v>
      </c>
      <c r="K16" s="1">
        <v>13</v>
      </c>
    </row>
    <row r="17" spans="1:11" ht="32" customHeight="1" thickBot="1">
      <c r="A17" s="7" t="s">
        <v>44</v>
      </c>
      <c r="B17" s="8"/>
      <c r="C17" s="5" t="s">
        <v>35</v>
      </c>
      <c r="D17" s="43" t="str">
        <f>CONCATENATE(H21,"_",I21,"_",J21,"_",K45)</f>
        <v>LE_07_04_REC10</v>
      </c>
      <c r="E17" s="44"/>
      <c r="F17" s="45"/>
      <c r="J17" s="1">
        <v>14</v>
      </c>
      <c r="K17" s="1">
        <v>14</v>
      </c>
    </row>
    <row r="18" spans="1:11" ht="76" thickBot="1">
      <c r="A18" s="10" t="s">
        <v>48</v>
      </c>
      <c r="B18" s="8"/>
      <c r="C18" s="33" t="s">
        <v>127</v>
      </c>
      <c r="D18" s="35" t="str">
        <f>CONCATENATE("SolicitudGrafica_",D17,".xls")</f>
        <v>SolicitudGrafica_LE_07_04_REC10.xls</v>
      </c>
      <c r="E18" s="35"/>
      <c r="F18" s="36"/>
      <c r="J18" s="1">
        <v>15</v>
      </c>
      <c r="K18" s="1">
        <v>15</v>
      </c>
    </row>
    <row r="19" spans="1:11">
      <c r="A19" s="7" t="s">
        <v>10</v>
      </c>
      <c r="B19" s="8"/>
      <c r="C19" s="8"/>
      <c r="D19" s="8"/>
      <c r="E19" s="8"/>
      <c r="F19" s="9"/>
      <c r="H19" s="1">
        <v>3</v>
      </c>
      <c r="J19" s="1">
        <v>16</v>
      </c>
      <c r="K19" s="1">
        <v>16</v>
      </c>
    </row>
    <row r="20" spans="1:11" ht="61" thickBot="1">
      <c r="A20" s="11" t="s">
        <v>51</v>
      </c>
      <c r="B20" s="12"/>
      <c r="C20" s="12"/>
      <c r="D20" s="12"/>
      <c r="E20" s="12"/>
      <c r="F20" s="13"/>
      <c r="H20" s="1">
        <v>4</v>
      </c>
      <c r="I20" s="1">
        <v>5</v>
      </c>
      <c r="J20" s="1">
        <v>4</v>
      </c>
      <c r="K20" s="1">
        <v>17</v>
      </c>
    </row>
    <row r="21" spans="1:11">
      <c r="H21" s="1" t="str">
        <f>IF(INDEX(H4:H7,H20)=H4,"MA",IF(INDEX(H4:H7,H20)=H5,"CN",IF(INDEX(H4:H7,H20)=H6,"CS",IF(INDEX(H4:H7,H20)=H7,"LE"))))</f>
        <v>LE</v>
      </c>
      <c r="I21" s="1" t="str">
        <f>CONCATENATE(IF((I20+2)&lt;10,"0",""),I20+2)</f>
        <v>07</v>
      </c>
      <c r="J21" s="1" t="str">
        <f>CONCATENATE(IF(J20&lt;10,"0",""),J20)</f>
        <v>04</v>
      </c>
      <c r="K21" s="1">
        <v>18</v>
      </c>
    </row>
    <row r="22" spans="1:11">
      <c r="K22" s="1">
        <v>19</v>
      </c>
    </row>
    <row r="23" spans="1:11">
      <c r="K23" s="1">
        <v>20</v>
      </c>
    </row>
    <row r="24" spans="1:11">
      <c r="K24" s="1">
        <v>21</v>
      </c>
    </row>
    <row r="25" spans="1:11">
      <c r="K25" s="1">
        <v>22</v>
      </c>
    </row>
    <row r="26" spans="1:11">
      <c r="K26" s="1">
        <v>23</v>
      </c>
    </row>
    <row r="27" spans="1:11">
      <c r="K27" s="1">
        <v>24</v>
      </c>
    </row>
    <row r="28" spans="1:11">
      <c r="K28" s="1">
        <v>25</v>
      </c>
    </row>
    <row r="29" spans="1:11">
      <c r="K29" s="1">
        <v>26</v>
      </c>
    </row>
    <row r="30" spans="1:11">
      <c r="K30" s="1">
        <v>27</v>
      </c>
    </row>
    <row r="31" spans="1:11">
      <c r="K31" s="1">
        <v>28</v>
      </c>
    </row>
    <row r="32" spans="1:11">
      <c r="K32" s="1">
        <v>29</v>
      </c>
    </row>
    <row r="33" spans="11:11">
      <c r="K33" s="1">
        <v>30</v>
      </c>
    </row>
    <row r="34" spans="11:11">
      <c r="K34" s="1">
        <v>31</v>
      </c>
    </row>
    <row r="35" spans="11:11">
      <c r="K35" s="1">
        <v>32</v>
      </c>
    </row>
    <row r="36" spans="11:11">
      <c r="K36" s="1">
        <v>33</v>
      </c>
    </row>
    <row r="37" spans="11:11">
      <c r="K37" s="1">
        <v>34</v>
      </c>
    </row>
    <row r="38" spans="11:11">
      <c r="K38" s="1">
        <v>35</v>
      </c>
    </row>
    <row r="39" spans="11:11">
      <c r="K39" s="1">
        <v>36</v>
      </c>
    </row>
    <row r="40" spans="11:11">
      <c r="K40" s="1">
        <v>37</v>
      </c>
    </row>
    <row r="41" spans="11:11">
      <c r="K41" s="1">
        <v>38</v>
      </c>
    </row>
    <row r="42" spans="11:11">
      <c r="K42" s="1">
        <v>39</v>
      </c>
    </row>
    <row r="43" spans="11:11">
      <c r="K43" s="1">
        <v>40</v>
      </c>
    </row>
    <row r="44" spans="11:11">
      <c r="K44" s="1">
        <v>1</v>
      </c>
    </row>
    <row r="45" spans="11:11">
      <c r="K45" s="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6" activePane="bottomLeft" state="frozen"/>
      <selection pane="bottomLeft" activeCell="A26" sqref="A26"/>
    </sheetView>
  </sheetViews>
  <sheetFormatPr baseColWidth="10" defaultColWidth="10.83203125" defaultRowHeight="15" x14ac:dyDescent="0"/>
  <cols>
    <col min="1" max="1" width="21" style="1" customWidth="1"/>
    <col min="2" max="2" width="22.1640625" style="1" customWidth="1"/>
    <col min="3" max="3" width="17.33203125" style="1" customWidth="1"/>
    <col min="4" max="4" width="10.83203125" style="1"/>
    <col min="5" max="5" width="11.6640625" style="1" customWidth="1"/>
    <col min="6" max="6" width="12.6640625" style="1" customWidth="1"/>
    <col min="7" max="7" width="11" style="1" customWidth="1"/>
    <col min="8" max="8" width="24.5" style="1" customWidth="1"/>
    <col min="9" max="9" width="22.1640625" style="1" customWidth="1"/>
    <col min="10" max="10" width="20.6640625" style="1" customWidth="1"/>
    <col min="11" max="11" width="44.5" style="1" customWidth="1"/>
    <col min="12" max="16384" width="10.83203125" style="1"/>
  </cols>
  <sheetData>
    <row r="1" spans="1:11">
      <c r="A1" s="51" t="s">
        <v>55</v>
      </c>
      <c r="B1" s="51" t="s">
        <v>62</v>
      </c>
      <c r="C1" s="51" t="s">
        <v>63</v>
      </c>
      <c r="D1" s="51" t="s">
        <v>5</v>
      </c>
      <c r="E1" s="51" t="s">
        <v>64</v>
      </c>
      <c r="F1" s="51" t="s">
        <v>65</v>
      </c>
      <c r="G1" s="51" t="s">
        <v>66</v>
      </c>
      <c r="H1" s="52" t="s">
        <v>67</v>
      </c>
      <c r="I1" s="52"/>
      <c r="J1" s="52"/>
    </row>
    <row r="2" spans="1:11">
      <c r="A2" s="51"/>
      <c r="B2" s="51"/>
      <c r="C2" s="51"/>
      <c r="D2" s="51"/>
      <c r="E2" s="51"/>
      <c r="F2" s="51"/>
      <c r="G2" s="51"/>
      <c r="H2" s="14" t="s">
        <v>64</v>
      </c>
      <c r="I2" s="14" t="s">
        <v>65</v>
      </c>
      <c r="J2" s="14" t="s">
        <v>66</v>
      </c>
    </row>
    <row r="3" spans="1:11" s="16" customFormat="1">
      <c r="A3" s="15" t="s">
        <v>68</v>
      </c>
      <c r="B3" s="15" t="s">
        <v>69</v>
      </c>
      <c r="C3" s="15" t="s">
        <v>70</v>
      </c>
      <c r="D3" s="15" t="s">
        <v>71</v>
      </c>
      <c r="E3" s="15" t="s">
        <v>72</v>
      </c>
      <c r="F3" s="15"/>
      <c r="G3" s="15"/>
      <c r="H3" s="15" t="s">
        <v>129</v>
      </c>
      <c r="I3" s="15"/>
      <c r="J3" s="15"/>
    </row>
    <row r="4" spans="1:11" s="16" customFormat="1">
      <c r="A4" s="17" t="s">
        <v>56</v>
      </c>
      <c r="B4" s="17" t="s">
        <v>73</v>
      </c>
      <c r="C4" s="17" t="s">
        <v>70</v>
      </c>
      <c r="D4" s="17" t="s">
        <v>71</v>
      </c>
      <c r="E4" s="17" t="s">
        <v>74</v>
      </c>
      <c r="F4" s="17" t="s">
        <v>75</v>
      </c>
      <c r="G4" s="17"/>
      <c r="H4" s="17" t="s">
        <v>130</v>
      </c>
      <c r="I4" s="17" t="s">
        <v>132</v>
      </c>
      <c r="J4" s="17"/>
    </row>
    <row r="5" spans="1:11" s="16" customFormat="1">
      <c r="A5" s="18" t="s">
        <v>76</v>
      </c>
      <c r="B5" s="17" t="s">
        <v>77</v>
      </c>
      <c r="C5" s="17" t="s">
        <v>70</v>
      </c>
      <c r="D5" s="17" t="s">
        <v>71</v>
      </c>
      <c r="E5" s="17" t="s">
        <v>74</v>
      </c>
      <c r="F5" s="17" t="s">
        <v>75</v>
      </c>
      <c r="G5" s="19"/>
      <c r="H5" s="17" t="s">
        <v>130</v>
      </c>
      <c r="I5" s="17" t="s">
        <v>132</v>
      </c>
      <c r="J5" s="19"/>
    </row>
    <row r="6" spans="1:11" s="16" customFormat="1">
      <c r="A6" s="17" t="s">
        <v>57</v>
      </c>
      <c r="B6" s="17" t="s">
        <v>78</v>
      </c>
      <c r="C6" s="17" t="s">
        <v>70</v>
      </c>
      <c r="D6" s="17" t="s">
        <v>71</v>
      </c>
      <c r="E6" s="17" t="s">
        <v>74</v>
      </c>
      <c r="F6" s="17" t="s">
        <v>75</v>
      </c>
      <c r="G6" s="17" t="s">
        <v>72</v>
      </c>
      <c r="H6" s="17" t="s">
        <v>130</v>
      </c>
      <c r="I6" s="17" t="s">
        <v>132</v>
      </c>
      <c r="J6" s="17" t="s">
        <v>133</v>
      </c>
    </row>
    <row r="7" spans="1:11" s="16" customFormat="1" ht="28">
      <c r="A7" s="17" t="s">
        <v>79</v>
      </c>
      <c r="B7" s="17" t="s">
        <v>80</v>
      </c>
      <c r="C7" s="17" t="s">
        <v>70</v>
      </c>
      <c r="D7" s="17" t="s">
        <v>71</v>
      </c>
      <c r="E7" s="17" t="s">
        <v>74</v>
      </c>
      <c r="F7" s="17" t="s">
        <v>75</v>
      </c>
      <c r="G7" s="17"/>
      <c r="H7" s="17" t="s">
        <v>130</v>
      </c>
      <c r="I7" s="17" t="s">
        <v>132</v>
      </c>
      <c r="J7" s="17"/>
    </row>
    <row r="8" spans="1:11" s="16" customFormat="1" ht="28">
      <c r="A8" s="17" t="s">
        <v>81</v>
      </c>
      <c r="B8" s="17" t="s">
        <v>82</v>
      </c>
      <c r="C8" s="17" t="s">
        <v>70</v>
      </c>
      <c r="D8" s="17" t="s">
        <v>71</v>
      </c>
      <c r="E8" s="17" t="s">
        <v>74</v>
      </c>
      <c r="F8" s="17" t="s">
        <v>75</v>
      </c>
      <c r="G8" s="17"/>
      <c r="H8" s="17" t="s">
        <v>130</v>
      </c>
      <c r="I8" s="17" t="s">
        <v>132</v>
      </c>
      <c r="J8" s="17"/>
    </row>
    <row r="9" spans="1:11" s="16" customFormat="1">
      <c r="A9" s="17" t="s">
        <v>83</v>
      </c>
      <c r="B9" s="17" t="s">
        <v>84</v>
      </c>
      <c r="C9" s="17" t="s">
        <v>70</v>
      </c>
      <c r="D9" s="17" t="s">
        <v>71</v>
      </c>
      <c r="E9" s="17" t="s">
        <v>74</v>
      </c>
      <c r="F9" s="17" t="s">
        <v>75</v>
      </c>
      <c r="G9" s="17"/>
      <c r="H9" s="17" t="s">
        <v>130</v>
      </c>
      <c r="I9" s="17" t="s">
        <v>132</v>
      </c>
      <c r="J9" s="17"/>
    </row>
    <row r="10" spans="1:11" s="16" customFormat="1">
      <c r="A10" s="17" t="s">
        <v>85</v>
      </c>
      <c r="B10" s="17" t="s">
        <v>86</v>
      </c>
      <c r="C10" s="17" t="s">
        <v>70</v>
      </c>
      <c r="D10" s="17" t="s">
        <v>71</v>
      </c>
      <c r="E10" s="17" t="s">
        <v>87</v>
      </c>
      <c r="F10" s="17"/>
      <c r="G10" s="17"/>
      <c r="H10" s="17" t="s">
        <v>129</v>
      </c>
      <c r="I10" s="17" t="s">
        <v>132</v>
      </c>
      <c r="J10" s="17"/>
    </row>
    <row r="11" spans="1:11" s="16" customFormat="1" ht="28">
      <c r="A11" s="17" t="s">
        <v>88</v>
      </c>
      <c r="B11" s="17" t="s">
        <v>89</v>
      </c>
      <c r="C11" s="17" t="s">
        <v>70</v>
      </c>
      <c r="D11" s="17" t="s">
        <v>71</v>
      </c>
      <c r="E11" s="17" t="s">
        <v>74</v>
      </c>
      <c r="F11" s="17" t="s">
        <v>75</v>
      </c>
      <c r="G11" s="17"/>
      <c r="H11" s="17" t="s">
        <v>130</v>
      </c>
      <c r="I11" s="17" t="s">
        <v>132</v>
      </c>
      <c r="J11" s="17"/>
    </row>
    <row r="12" spans="1:11" s="16" customFormat="1">
      <c r="A12" s="17" t="s">
        <v>90</v>
      </c>
      <c r="B12" s="17" t="s">
        <v>91</v>
      </c>
      <c r="C12" s="17" t="s">
        <v>70</v>
      </c>
      <c r="D12" s="17" t="s">
        <v>71</v>
      </c>
      <c r="E12" s="17" t="s">
        <v>74</v>
      </c>
      <c r="F12" s="17" t="s">
        <v>75</v>
      </c>
      <c r="G12" s="17"/>
      <c r="H12" s="17" t="s">
        <v>130</v>
      </c>
      <c r="I12" s="17" t="s">
        <v>132</v>
      </c>
      <c r="J12" s="17"/>
    </row>
    <row r="13" spans="1:11" ht="60">
      <c r="A13" s="20" t="s">
        <v>92</v>
      </c>
      <c r="B13" s="20" t="s">
        <v>93</v>
      </c>
      <c r="C13" s="17" t="s">
        <v>70</v>
      </c>
      <c r="D13" s="21" t="s">
        <v>94</v>
      </c>
      <c r="E13" s="21"/>
      <c r="F13" s="22" t="s">
        <v>124</v>
      </c>
      <c r="G13" s="20"/>
      <c r="H13" s="17"/>
      <c r="I13" s="17" t="s">
        <v>129</v>
      </c>
      <c r="J13" s="20"/>
      <c r="K13" s="1" t="s">
        <v>95</v>
      </c>
    </row>
    <row r="14" spans="1:11">
      <c r="A14" s="20" t="s">
        <v>96</v>
      </c>
      <c r="B14" s="20" t="s">
        <v>97</v>
      </c>
      <c r="C14" s="17" t="s">
        <v>70</v>
      </c>
      <c r="D14" s="21" t="s">
        <v>71</v>
      </c>
      <c r="E14" s="21"/>
      <c r="F14" s="22" t="s">
        <v>125</v>
      </c>
      <c r="G14" s="20"/>
      <c r="H14" s="17"/>
      <c r="I14" s="17" t="s">
        <v>129</v>
      </c>
      <c r="J14" s="20"/>
    </row>
    <row r="15" spans="1:11" ht="30">
      <c r="A15" s="20" t="s">
        <v>98</v>
      </c>
      <c r="B15" s="20" t="s">
        <v>99</v>
      </c>
      <c r="C15" s="17" t="s">
        <v>100</v>
      </c>
      <c r="D15" s="20" t="s">
        <v>94</v>
      </c>
      <c r="E15" s="20" t="s">
        <v>123</v>
      </c>
      <c r="F15" s="20"/>
      <c r="G15" s="20"/>
      <c r="H15" s="17" t="s">
        <v>129</v>
      </c>
      <c r="I15" s="20"/>
      <c r="J15" s="20"/>
      <c r="K15" s="1" t="s">
        <v>101</v>
      </c>
    </row>
    <row r="16" spans="1:11" ht="90">
      <c r="A16" s="22" t="s">
        <v>102</v>
      </c>
      <c r="B16" s="22"/>
      <c r="C16" s="18" t="s">
        <v>100</v>
      </c>
      <c r="D16" s="22" t="s">
        <v>103</v>
      </c>
      <c r="E16" s="21" t="s">
        <v>121</v>
      </c>
      <c r="F16" s="21" t="s">
        <v>122</v>
      </c>
      <c r="G16" s="21"/>
      <c r="H16" s="22" t="s">
        <v>131</v>
      </c>
      <c r="I16" s="22" t="s">
        <v>134</v>
      </c>
      <c r="J16" s="21"/>
      <c r="K16" s="23" t="s">
        <v>104</v>
      </c>
    </row>
    <row r="17" spans="1:11" ht="28">
      <c r="A17" s="17" t="s">
        <v>105</v>
      </c>
      <c r="B17" s="17"/>
      <c r="C17" s="17" t="s">
        <v>70</v>
      </c>
      <c r="D17" s="17" t="s">
        <v>71</v>
      </c>
      <c r="E17" s="17" t="s">
        <v>106</v>
      </c>
      <c r="F17" s="17" t="s">
        <v>107</v>
      </c>
      <c r="G17" s="17"/>
      <c r="H17" s="24" t="s">
        <v>108</v>
      </c>
      <c r="I17" s="24" t="s">
        <v>109</v>
      </c>
      <c r="J17" s="17"/>
      <c r="K17" s="25" t="s">
        <v>110</v>
      </c>
    </row>
    <row r="20" spans="1:11">
      <c r="A20" s="26" t="s">
        <v>111</v>
      </c>
    </row>
    <row r="21" spans="1:11">
      <c r="A21" s="27" t="s">
        <v>112</v>
      </c>
      <c r="B21" s="28" t="s">
        <v>135</v>
      </c>
      <c r="C21" s="29" t="s">
        <v>22</v>
      </c>
      <c r="D21" s="28"/>
      <c r="E21" s="28"/>
    </row>
    <row r="22" spans="1:11">
      <c r="A22" s="30" t="s">
        <v>113</v>
      </c>
      <c r="B22" s="34" t="s">
        <v>136</v>
      </c>
      <c r="C22" s="32" t="s">
        <v>137</v>
      </c>
      <c r="D22" s="31"/>
      <c r="E22" s="31"/>
    </row>
    <row r="23" spans="1:11">
      <c r="A23" s="30" t="s">
        <v>114</v>
      </c>
      <c r="B23" s="34" t="s">
        <v>138</v>
      </c>
      <c r="C23" s="32" t="s">
        <v>139</v>
      </c>
      <c r="D23" s="31"/>
      <c r="E23" s="31"/>
    </row>
    <row r="24" spans="1:11" ht="30">
      <c r="A24" s="30" t="s">
        <v>115</v>
      </c>
      <c r="B24" s="31" t="s">
        <v>140</v>
      </c>
      <c r="C24" s="32" t="s">
        <v>143</v>
      </c>
      <c r="D24" s="31"/>
      <c r="E24" s="31"/>
    </row>
    <row r="25" spans="1:11">
      <c r="A25" s="30" t="s">
        <v>116</v>
      </c>
      <c r="B25" s="31" t="s">
        <v>141</v>
      </c>
      <c r="C25" s="32" t="s">
        <v>142</v>
      </c>
      <c r="D25" s="31"/>
      <c r="E25" s="31"/>
    </row>
    <row r="26" spans="1:11" ht="60">
      <c r="A26" s="30" t="s">
        <v>117</v>
      </c>
      <c r="B26" s="31" t="s">
        <v>118</v>
      </c>
      <c r="C26" s="32" t="s">
        <v>119</v>
      </c>
      <c r="D26" s="31"/>
      <c r="E26" s="31"/>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 Jose Osorio Arce</cp:lastModifiedBy>
  <dcterms:created xsi:type="dcterms:W3CDTF">2014-07-01T23:43:25Z</dcterms:created>
  <dcterms:modified xsi:type="dcterms:W3CDTF">2015-08-18T14:08:15Z</dcterms:modified>
</cp:coreProperties>
</file>