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REINGENIERIA_AGOSTO\CUADERNOS DE ESTUDIO\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12" i="1" l="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F65" i="1" s="1"/>
  <c r="G65" i="1" s="1"/>
  <c r="C64" i="1"/>
  <c r="A64" i="1"/>
  <c r="F64" i="1" s="1"/>
  <c r="G64" i="1" s="1"/>
  <c r="C63" i="1"/>
  <c r="A63" i="1"/>
  <c r="F63" i="1" s="1"/>
  <c r="G63" i="1" s="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65" i="1" l="1"/>
  <c r="H64" i="1"/>
  <c r="H63" i="1"/>
  <c r="H11" i="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F18" i="1" l="1"/>
  <c r="G18" i="1" s="1"/>
  <c r="H18" i="1"/>
  <c r="A19" i="1"/>
  <c r="F19" i="1" l="1"/>
  <c r="G19" i="1" s="1"/>
  <c r="H19" i="1"/>
  <c r="A20" i="1"/>
  <c r="H20" i="1" l="1"/>
  <c r="F20" i="1"/>
  <c r="G20" i="1" s="1"/>
  <c r="A21" i="1"/>
  <c r="F21" i="1" l="1"/>
  <c r="G21" i="1" s="1"/>
  <c r="H21" i="1"/>
  <c r="A22" i="1"/>
  <c r="H22" i="1" l="1"/>
  <c r="F22" i="1"/>
  <c r="G22" i="1" s="1"/>
  <c r="A23" i="1"/>
  <c r="F23" i="1" l="1"/>
  <c r="G23" i="1" s="1"/>
  <c r="H23" i="1"/>
  <c r="A24" i="1"/>
  <c r="H24" i="1" l="1"/>
  <c r="F24" i="1"/>
  <c r="G24" i="1" s="1"/>
  <c r="A25" i="1"/>
  <c r="F25" i="1" l="1"/>
  <c r="G25" i="1" s="1"/>
  <c r="H25" i="1"/>
  <c r="A26" i="1"/>
  <c r="H26" i="1" l="1"/>
  <c r="F26" i="1"/>
  <c r="G26" i="1" s="1"/>
  <c r="A27" i="1"/>
  <c r="F27" i="1" l="1"/>
  <c r="G27" i="1" s="1"/>
  <c r="H27" i="1"/>
  <c r="A28" i="1"/>
  <c r="H28" i="1" l="1"/>
  <c r="F28" i="1"/>
  <c r="G28" i="1" s="1"/>
  <c r="A29" i="1"/>
  <c r="F29" i="1" l="1"/>
  <c r="G29" i="1" s="1"/>
  <c r="H29" i="1"/>
  <c r="A30" i="1"/>
  <c r="H30" i="1" l="1"/>
  <c r="F30" i="1"/>
  <c r="G30" i="1" s="1"/>
  <c r="A31" i="1"/>
  <c r="F31" i="1" l="1"/>
  <c r="G31" i="1" s="1"/>
  <c r="H31" i="1"/>
  <c r="A32" i="1"/>
  <c r="F32" i="1" l="1"/>
  <c r="G32" i="1" s="1"/>
  <c r="H32" i="1"/>
  <c r="A33" i="1"/>
  <c r="F33" i="1" l="1"/>
  <c r="G33" i="1" s="1"/>
  <c r="H33" i="1"/>
  <c r="A34" i="1"/>
  <c r="H34" i="1" l="1"/>
  <c r="F34" i="1"/>
  <c r="G34" i="1" s="1"/>
  <c r="A35" i="1"/>
  <c r="F35" i="1" l="1"/>
  <c r="G35" i="1" s="1"/>
  <c r="H35" i="1"/>
  <c r="A36" i="1"/>
  <c r="F36" i="1" l="1"/>
  <c r="G36" i="1" s="1"/>
  <c r="H36" i="1"/>
  <c r="A37" i="1"/>
  <c r="F37" i="1" l="1"/>
  <c r="G37" i="1" s="1"/>
  <c r="H37" i="1"/>
  <c r="A38" i="1"/>
  <c r="H38" i="1" l="1"/>
  <c r="F38" i="1"/>
  <c r="G38" i="1" s="1"/>
  <c r="A39" i="1"/>
  <c r="F39" i="1" l="1"/>
  <c r="G39" i="1" s="1"/>
  <c r="H39" i="1"/>
  <c r="A40" i="1"/>
  <c r="H40" i="1" l="1"/>
  <c r="F40" i="1"/>
  <c r="G40" i="1" s="1"/>
  <c r="A41" i="1"/>
  <c r="F41" i="1" l="1"/>
  <c r="G41" i="1" s="1"/>
  <c r="H41" i="1"/>
  <c r="A42" i="1"/>
  <c r="H42" i="1" l="1"/>
  <c r="F42" i="1"/>
  <c r="G42" i="1" s="1"/>
  <c r="A43" i="1"/>
  <c r="F43" i="1" l="1"/>
  <c r="G43" i="1" s="1"/>
  <c r="H43" i="1"/>
  <c r="A44" i="1"/>
  <c r="H44" i="1" l="1"/>
  <c r="F44" i="1"/>
  <c r="G44" i="1" s="1"/>
  <c r="A45" i="1"/>
  <c r="F45" i="1" l="1"/>
  <c r="G45" i="1" s="1"/>
  <c r="H45" i="1"/>
  <c r="A46" i="1"/>
  <c r="F46" i="1" l="1"/>
  <c r="G46" i="1" s="1"/>
  <c r="H46" i="1"/>
  <c r="A47" i="1"/>
  <c r="F47" i="1" l="1"/>
  <c r="G47" i="1" s="1"/>
  <c r="H47" i="1"/>
  <c r="A48" i="1"/>
  <c r="H48" i="1" l="1"/>
  <c r="F48" i="1"/>
  <c r="G48" i="1" s="1"/>
  <c r="A49" i="1"/>
  <c r="F49" i="1" l="1"/>
  <c r="G49" i="1" s="1"/>
  <c r="H49" i="1"/>
  <c r="A50" i="1"/>
  <c r="F50" i="1" l="1"/>
  <c r="G50" i="1" s="1"/>
  <c r="H50" i="1"/>
  <c r="A51" i="1"/>
  <c r="F51" i="1" l="1"/>
  <c r="G51" i="1" s="1"/>
  <c r="H51" i="1"/>
  <c r="A52" i="1"/>
  <c r="F52" i="1" l="1"/>
  <c r="G52" i="1" s="1"/>
  <c r="H52" i="1"/>
  <c r="A53" i="1"/>
  <c r="F53" i="1" l="1"/>
  <c r="G53" i="1" s="1"/>
  <c r="H53" i="1"/>
  <c r="A54" i="1"/>
  <c r="F54" i="1" l="1"/>
  <c r="G54" i="1" s="1"/>
  <c r="H54" i="1"/>
  <c r="A55" i="1"/>
  <c r="H55" i="1" l="1"/>
  <c r="F55" i="1"/>
  <c r="G55" i="1" s="1"/>
  <c r="A56" i="1"/>
  <c r="F56" i="1" l="1"/>
  <c r="G56" i="1" s="1"/>
  <c r="H56" i="1"/>
  <c r="A57" i="1"/>
  <c r="H57" i="1" l="1"/>
  <c r="F57" i="1"/>
  <c r="G57" i="1" s="1"/>
  <c r="A58" i="1"/>
  <c r="F58" i="1" l="1"/>
  <c r="G58" i="1" s="1"/>
  <c r="H58" i="1"/>
  <c r="A59" i="1"/>
  <c r="H59" i="1" l="1"/>
  <c r="F59" i="1"/>
  <c r="G59" i="1" s="1"/>
  <c r="A60" i="1"/>
  <c r="F60" i="1" l="1"/>
  <c r="G60" i="1" s="1"/>
  <c r="H60" i="1"/>
  <c r="A61" i="1"/>
  <c r="H61" i="1" l="1"/>
  <c r="F61" i="1"/>
  <c r="G61" i="1" s="1"/>
  <c r="A62" i="1"/>
  <c r="F62" i="1" l="1"/>
  <c r="G62" i="1" s="1"/>
  <c r="H62" i="1"/>
</calcChain>
</file>

<file path=xl/sharedStrings.xml><?xml version="1.0" encoding="utf-8"?>
<sst xmlns="http://schemas.openxmlformats.org/spreadsheetml/2006/main" count="587" uniqueCount="304">
  <si>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</si>
  <si>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</si>
  <si>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</si>
  <si>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</si>
  <si>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</si>
  <si>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</si>
  <si>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</si>
  <si>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</si>
  <si>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</si>
  <si>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</si>
  <si>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</si>
  <si>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</si>
  <si>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</si>
  <si>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</si>
  <si>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</si>
  <si>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</si>
  <si>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</si>
  <si>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</si>
  <si>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</si>
  <si>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</si>
  <si>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</si>
  <si>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</si>
  <si>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</si>
  <si>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</si>
  <si>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</si>
  <si>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</si>
  <si>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</si>
  <si>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</si>
  <si>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</si>
  <si>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</si>
  <si>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</si>
  <si>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</si>
  <si>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</si>
  <si>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</si>
  <si>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</si>
  <si>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</si>
  <si>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</si>
  <si>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</si>
  <si>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</si>
  <si>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</si>
  <si>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</si>
  <si>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</si>
  <si>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</si>
  <si>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</si>
  <si>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</si>
  <si>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</si>
  <si>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</si>
  <si>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</si>
  <si>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</si>
  <si>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</si>
  <si>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</si>
  <si>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</si>
  <si>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</si>
  <si>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</si>
  <si>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</si>
  <si>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</si>
  <si>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</si>
  <si>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</si>
  <si>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</si>
  <si>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</si>
  <si>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</si>
  <si>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</si>
  <si>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</si>
  <si>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</si>
  <si>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</si>
  <si>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</si>
  <si>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</si>
  <si>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</si>
  <si>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</si>
  <si>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</si>
  <si>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</si>
  <si>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</si>
  <si>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</si>
  <si>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</si>
  <si>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</si>
  <si>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</si>
  <si>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</si>
  <si>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</si>
  <si>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</si>
  <si>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</si>
  <si>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</si>
  <si>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</si>
  <si>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</si>
  <si>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</si>
  <si>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</si>
  <si>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</si>
  <si>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</si>
  <si>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</si>
  <si>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</si>
  <si>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</si>
  <si>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</si>
  <si>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</si>
  <si>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</si>
  <si>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</si>
  <si>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</si>
  <si>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</si>
  <si>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</si>
  <si>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</si>
  <si>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</si>
  <si>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</si>
  <si>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</si>
  <si>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</si>
  <si>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</si>
  <si>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</si>
  <si>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</si>
  <si>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</si>
  <si>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</si>
  <si>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</si>
  <si>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</si>
  <si>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</si>
  <si>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</si>
  <si>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</si>
  <si>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</si>
  <si>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</si>
  <si>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</si>
  <si>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</si>
  <si>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</si>
  <si>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</si>
  <si>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</si>
  <si>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</si>
  <si>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</si>
  <si>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</si>
  <si>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</si>
  <si>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</si>
  <si>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</si>
  <si>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</si>
  <si>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</si>
  <si>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</si>
  <si>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</si>
  <si>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</si>
  <si>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</si>
  <si>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</si>
  <si>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</si>
  <si>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</si>
  <si>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</si>
  <si>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</si>
  <si>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</si>
  <si>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</si>
  <si>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</si>
  <si>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</si>
  <si>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</si>
  <si>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</si>
  <si>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</si>
  <si>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</si>
  <si>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</si>
  <si>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</si>
  <si>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</si>
  <si>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</si>
  <si>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</si>
  <si>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</si>
  <si>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</si>
  <si>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</si>
  <si>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</si>
  <si>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</si>
  <si>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</si>
  <si>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</si>
  <si>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</si>
  <si>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</si>
  <si>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</si>
  <si>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</si>
  <si>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</si>
  <si>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</si>
  <si>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</si>
  <si>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</si>
  <si>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</si>
  <si>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</si>
  <si>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</si>
  <si>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</si>
  <si>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</si>
  <si>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</si>
  <si>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</si>
  <si>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</si>
  <si>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</si>
  <si>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</si>
  <si>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</si>
  <si>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</si>
  <si>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</si>
  <si>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</si>
  <si>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</si>
  <si>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</si>
  <si>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</si>
  <si>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</si>
  <si>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</si>
  <si>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</si>
  <si>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</si>
  <si>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</si>
  <si>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</si>
  <si>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Los modelos económicos </t>
  </si>
  <si>
    <t>Mabel López</t>
  </si>
  <si>
    <t>Cuaderno de Estudio</t>
  </si>
  <si>
    <t>CS_10_06</t>
  </si>
  <si>
    <t>http://thumb9.shutterstock.com/display_pic_with_logo/250462/216961732/stock-photo-cajamarca-peru-circa-two-farmers-work-in-the-field-circa-in-cajamarca-peru-216961732.jpg</t>
  </si>
  <si>
    <t>Foto de agricultura</t>
  </si>
  <si>
    <t>Número de la imagen 122832445</t>
  </si>
  <si>
    <t xml:space="preserve">Figuras humanas controlando con sus manos una serie de indicadores económicos </t>
  </si>
  <si>
    <t>http://thumb1.shutterstock.com/display_pic_with_logo/102804/132132698/stock-photo-four-men-and-women-busy-in-a-glass-making-workshop-132132698.jpg</t>
  </si>
  <si>
    <t>Foto de Pyme</t>
  </si>
  <si>
    <t>http://thumb9.shutterstock.com/display_pic_with_logo/2117717/178709456/stock-photo-silhouette-of-stock-market-discussion-178709456.jpg</t>
  </si>
  <si>
    <t>Imagen alusiva a mercado</t>
  </si>
  <si>
    <t>http://thumb9.shutterstock.com/display_pic_with_logo/1037044/211265002/stock-photo-begin-for-mortgage-concept-by-money-house-from-coins-211265002.jpg</t>
  </si>
  <si>
    <t>Imagen alusiva a dinero</t>
  </si>
  <si>
    <t>http://thumb9.shutterstock.com/display_pic_with_logo/1412440/192063296/stock-photo-happy-woman-doing-online-shopping-at-home-192063296.jpg</t>
  </si>
  <si>
    <t>Joven haciendo compras electrónicas</t>
  </si>
  <si>
    <t>Número de la imagen 139346327</t>
  </si>
  <si>
    <t xml:space="preserve">Tapete de edificios desplegándose sobre una zona verde </t>
  </si>
  <si>
    <t>http://thumb101.shutterstock.com/display_pic_with_logo/826930/263885237/stock-photo-green-economy-and-ecology-metaphor-of-hands-holding-the-planet-263885237.jpg</t>
  </si>
  <si>
    <t>Imagen alusiva a modelo sostenible ambientalmente</t>
  </si>
  <si>
    <t>http://thumb1.shutterstock.com/display_pic_with_logo/222241/128031080/stock-vector-environmental-conservation-icons-set-in-tree-shape-vector-illustration-layered-for-easy-128031080.jpg</t>
  </si>
  <si>
    <t>Imagen alusiva a ecología</t>
  </si>
  <si>
    <t>Número de la imagen 170752253</t>
  </si>
  <si>
    <t>Manos humanas entrelazadas y pintadas con la figura del planeta tierra</t>
  </si>
  <si>
    <t>Número de la imagen 249171283</t>
  </si>
  <si>
    <t xml:space="preserve">Trabajo en equipo para conseguir una meta común </t>
  </si>
  <si>
    <t>http://thumb101.shutterstock.com/display_pic_with_logo/636331/195465443/stock-photo-oil-pumps-oil-industry-equipment-195465443.jpg</t>
  </si>
  <si>
    <t>Imagen alusiva a petróleo</t>
  </si>
  <si>
    <t>Número de la imagen 232611991</t>
  </si>
  <si>
    <t>Mujer haciendo planeación económica sobre un tablero</t>
  </si>
  <si>
    <t>Número de la imagen 90707671</t>
  </si>
  <si>
    <t>Hoz y martillo</t>
  </si>
  <si>
    <t>http://thumb7.shutterstock.com/display_pic_with_logo/2733991/238058275/stock-photo-the-great-depression-unemployed-men-queued-outside-a-soup-kitchen-opened-in-chicago-by-al-capone-238058275.jpg</t>
  </si>
  <si>
    <t>http://thumb9.shutterstock.com/display_pic_with_logo/1410799/129396722/stock-photo-russian-currency-rouble-banknotes-and-coins-129396722.jpg</t>
  </si>
  <si>
    <t>Imagen con moneda de la Unión Soviética</t>
  </si>
  <si>
    <t>Imagen de la crisis del 29</t>
  </si>
  <si>
    <t>http://commons.wikimedia.org/wiki/File:Declan_in_20_years_2.jpg</t>
  </si>
  <si>
    <t>Foto de John Maynard Keynes</t>
  </si>
  <si>
    <t>http://thumb101.shutterstock.com/display_pic_with_logo/2733991/244394107/stock-photo-members-of-the-national-chamber-of-commerce-at-their-anti-tax-billboard-the-chamber-was-one-of-244394107.jpg</t>
  </si>
  <si>
    <t>Foto de crisis del 29</t>
  </si>
  <si>
    <t>http://thumb1.shutterstock.com/display_pic_with_logo/168727/133388690/stock-vector-people-yearning-for-money-133388690.jpg</t>
  </si>
  <si>
    <t>Imagen alusiva a Estado paternalista</t>
  </si>
  <si>
    <t>Número de la imagen 90442867</t>
  </si>
  <si>
    <t>Manos cuidando una figura que representa a la población vulnerable</t>
  </si>
  <si>
    <t>Número de la imagen 205681468</t>
  </si>
  <si>
    <t xml:space="preserve">Supermercado con estanterías llenas </t>
  </si>
  <si>
    <t>http://thumb9.shutterstock.com/display_pic_with_logo/1423954/151360916/stock-vector-price-labels-and-banners-isolated-from-background-151360916.jpg</t>
  </si>
  <si>
    <t>Avisos de promociones</t>
  </si>
  <si>
    <t>http://thumb101.shutterstock.com/display_pic_with_logo/2117717/294233243/stock-photo-business-technology-shopping-online-browsing-concept-294233243.jpg</t>
  </si>
  <si>
    <t>Imagen alusiva a múltiples posibilidades de compra</t>
  </si>
  <si>
    <t>Número de la imagen 120370300</t>
  </si>
  <si>
    <t>Puerto saturado de contenedores</t>
  </si>
  <si>
    <t>Número de la imagen 120280066</t>
  </si>
  <si>
    <t>Hombre ascendiendo a través de una escalera de monedas</t>
  </si>
  <si>
    <t>http://thumb7.shutterstock.com/display_pic_with_logo/572056/572056,1275852379,1/stock-photo-new-york-city-feb-washington-statue-and-new-york-stock-exchange-in-wall-street-during-united-54652678.jpg</t>
  </si>
  <si>
    <t>Fachada de la bolsa de NY</t>
  </si>
  <si>
    <t>Número de la imagen 234568837</t>
  </si>
  <si>
    <t xml:space="preserve">Aumento de ganancias </t>
  </si>
  <si>
    <t>http://thumb9.shutterstock.com/display_pic_with_logo/578401/578401,1296579063,16/stock-photo-new-york-city-june-famous-times-square-boasts-a-world-class-theater-district-and-many-other-70259503.jpg</t>
  </si>
  <si>
    <t>Manhatan</t>
  </si>
  <si>
    <t>http://thumb1.shutterstock.com/display_pic_with_logo/1203230/151758338/stock-photo-treasury-department-building-washington-dc-usa-151758338.jpg</t>
  </si>
  <si>
    <t>Edificio del Tesoro en Estados Unidos</t>
  </si>
  <si>
    <t>http://thumb9.shutterstock.com/display_pic_with_logo/695464/217295536/stock-photo-simferopol-russia-august-linkedin-is-a-social-network-for-search-and-establishment-of-217295536.jpg</t>
  </si>
  <si>
    <t>Imagen sobre nuevas tecnologías de la comunicación</t>
  </si>
  <si>
    <t xml:space="preserve">Número de la imagen 187955483 </t>
  </si>
  <si>
    <t>Competencia, ganador y perdedor</t>
  </si>
  <si>
    <t>http://thumb9.shutterstock.com/display_pic_with_logo/461077/139983946/stock-photo-image-of-young-businessman-pulling-graph-chart-growth-concept-139983946.jpg</t>
  </si>
  <si>
    <t>Imagen alusiva a inversiones</t>
  </si>
  <si>
    <t>http://thumb9.shutterstock.com/display_pic_with_logo/390130/145916372/stock-photo-auto-repair-man-worker-flatten-and-align-metal-body-car-with-hammer-in-automotive-industry-145916372.jpg</t>
  </si>
  <si>
    <t>Industria automotriz</t>
  </si>
  <si>
    <t>Número de la imagen 194422361</t>
  </si>
  <si>
    <t>Hombre en la cuerda floja sobre una ciudad</t>
  </si>
  <si>
    <t>http://thumb101.shutterstock.com/display_pic_with_logo/107404/204907267/stock-photo-port-in-helsinki-city-finland-204907267.jpg</t>
  </si>
  <si>
    <t>Imagen de Noruega</t>
  </si>
  <si>
    <t>http://thumb9.shutterstock.com/display_pic_with_logo/2691724/292880822/stock-photo-charts-of-financial-instruments-including-various-type-of-indicator-for-technical-analysis-on-the-292880822.jpg</t>
  </si>
  <si>
    <t>Imagen alusiva a economía china</t>
  </si>
  <si>
    <t>http://thumb9.shutterstock.com/display_pic_with_logo/887410/191085812/stock-photo-shanghai-lujiazui-civic-landscape-of-china-national-flags-191085812.jpg</t>
  </si>
  <si>
    <t>Shanghai</t>
  </si>
  <si>
    <t>http://thumb7.shutterstock.com/display_pic_with_logo/52310/52310,1290464342,1/stock-photo-abstract-barcode-over-red-label-made-in-china-65692918.jpg</t>
  </si>
  <si>
    <t>Made in China</t>
  </si>
  <si>
    <t>http://thumb9.shutterstock.com/display_pic_with_logo/545428/183097202/stock-photo-yuan-and-dollar-183097202.jpg</t>
  </si>
  <si>
    <t>Moneda china versus dólar</t>
  </si>
  <si>
    <t>Número de la imagen 126180869</t>
  </si>
  <si>
    <t>Polución en Beijing</t>
  </si>
  <si>
    <t>http://thumb7.shutterstock.com/display_pic_with_logo/530809/242976595/stock-photo-sanitation-worker-working-on-the-landfill-242976595.jpg</t>
  </si>
  <si>
    <t>Contaminación por desechos sólidos</t>
  </si>
  <si>
    <t>http://thumb101.shutterstock.com/display_pic_with_logo/1284724/280289723/stock-photo-milan-italy-may-israel-pavilion-at-expo-milano-universal-exposition-on-the-theme-280289723.jpg</t>
  </si>
  <si>
    <t>Agricultura vertical</t>
  </si>
  <si>
    <t>Número de la imagen 85189792</t>
  </si>
  <si>
    <t>Solidaridad, manos humanas entrecruzadas</t>
  </si>
  <si>
    <t>http://thumb101.shutterstock.com/display_pic_with_logo/487144/148393193/stock-photo-happy-boy-with-family-gardening-in-allotment-148393193.jpg</t>
  </si>
  <si>
    <t>Agricultura alternativa</t>
  </si>
  <si>
    <t>http://thumb7.shutterstock.com/display_pic_with_logo/702898/130812275/stock-photo-brown-path-of-coffee-beans-leading-to-a-cup-of-black-coffee-130812275.jpg</t>
  </si>
  <si>
    <t>Café colombiano</t>
  </si>
  <si>
    <t>http://thumb1.shutterstock.com/display_pic_with_logo/1877909/173301548/stock-photo-martinique-may-a-man-cutting-the-banana-branches-at-banana-factory-near-sainte-marie-173301548.jpg</t>
  </si>
  <si>
    <t>Exportación bananera</t>
  </si>
  <si>
    <t>Número de la imagen 155008961</t>
  </si>
  <si>
    <t>Campesino cafetero cosechando</t>
  </si>
  <si>
    <t>http://thumb9.shutterstock.com/display_pic_with_logo/1515074/213999256/stock-photo-vineyards-in-colombier-switzerland-213999256.jpg</t>
  </si>
  <si>
    <t>Terrenos sembrados</t>
  </si>
  <si>
    <t>http://thumb7.shutterstock.com/display_pic_with_logo/790069/191521901/stock-photo-bogota-feb-a-view-of-sunny-bogota-center-with-the-santamaria-bullring-and-the-andes-191521901.jpg</t>
  </si>
  <si>
    <t>Bogotá</t>
  </si>
  <si>
    <t>Número de la imagen 62069341</t>
  </si>
  <si>
    <t>Medellín</t>
  </si>
  <si>
    <t>http://thumb101.shutterstock.com/display_pic_with_logo/1460672/251802013/stock-photo-high-voltage-post-or-high-voltage-tower-251802013.jpg</t>
  </si>
  <si>
    <t>Torre de energía</t>
  </si>
  <si>
    <t>Número de la imagen 137446208</t>
  </si>
  <si>
    <t xml:space="preserve">Zona comercial libre de impuestos </t>
  </si>
  <si>
    <t>http://thumb7.shutterstock.com/display_pic_with_logo/1284535/295720781/stock-photo-colombian-peso-bills-background-295720781.jpg</t>
  </si>
  <si>
    <t>Moneda colombiana</t>
  </si>
  <si>
    <t>http://thumb7.shutterstock.com/display_pic_with_logo/648904/167825309/stock-photo-new-shiny-pipes-and-large-pumps-in-industrial-boiler-room-167825309.jpg</t>
  </si>
  <si>
    <t>Maquinaria industrial</t>
  </si>
  <si>
    <t>http://thumb9.shutterstock.com/display_pic_with_logo/123907/287744036/stock-photo-farmer-inspect-quality-of-corn-using-phone-or-tablet-287744036.jpg</t>
  </si>
  <si>
    <t>Cultivos</t>
  </si>
  <si>
    <t>Número de la imagen 127547669</t>
  </si>
  <si>
    <t>Desigualdad</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</si>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</sst>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amily val="1"/>
    </font>
    <font>
      <sz val="12"/>
      <color rgb="FF000000"/>
      <name val="Times New Roman"/>
      <family val="1"/>
    </font>
    <font>
      <sz val="11"/>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25" fillId="0" borderId="0" xfId="0" applyFont="1"/>
    <xf numFmtId="0" fontId="25" fillId="0" borderId="0" xfId="0" applyFont="1" applyAlignment="1">
      <alignment horizontal="justify" vertical="center"/>
    </xf>
    <xf numFmtId="0" fontId="24" fillId="0" borderId="0" xfId="0" applyFont="1" applyAlignment="1">
      <alignment vertical="center"/>
    </xf>
    <xf numFmtId="0" fontId="26" fillId="0" borderId="36" xfId="0" applyFont="1" applyBorder="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thumb7.shutterstock.com/display_pic_with_logo/702898/130812275/stock-photo-brown-path-of-coffee-beans-leading-to-a-cup-of-black-coffee-130812275.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49" activePane="bottomLeft" state="frozen"/>
      <selection pane="bottomLeft" activeCell="E10" sqref="E10:E65"/>
    </sheetView>
  </sheetViews>
  <sheetFormatPr baseColWidth="10" defaultColWidth="10.88671875" defaultRowHeight="13.5"/>
  <cols>
    <col min="1" max="1" width="7" style="2" customWidth="1"/>
    <col min="2" max="2" width="21" style="2" customWidth="1"/>
    <col min="3" max="3" width="21.21875" style="2" customWidth="1"/>
    <col min="4" max="4" width="15.44140625" style="2" customWidth="1"/>
    <col min="5" max="5" width="17.21875" style="2" customWidth="1"/>
    <col min="6" max="6" width="28.21875" style="2" customWidth="1"/>
    <col min="7" max="7" width="20.44140625" style="2" customWidth="1"/>
    <col min="8" max="8" width="28.6640625" style="2" customWidth="1"/>
    <col min="9" max="9" width="20.44140625" style="2" customWidth="1"/>
    <col min="10" max="10" width="34.88671875" style="15" customWidth="1"/>
    <col min="11" max="11" width="29.6640625" style="15" customWidth="1"/>
    <col min="12" max="12" width="20.33203125" style="2" hidden="1" customWidth="1"/>
    <col min="13" max="13" width="14.44140625" style="2" hidden="1" customWidth="1"/>
    <col min="14" max="15" width="10.88671875" style="2" hidden="1" customWidth="1"/>
    <col min="16" max="16384" width="10.88671875" style="2"/>
  </cols>
  <sheetData>
    <row r="1" spans="1:16" ht="16.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9" t="s">
        <v>23</v>
      </c>
      <c r="D2" s="90"/>
      <c r="F2" s="82" t="s">
        <v>0</v>
      </c>
      <c r="G2" s="83"/>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91">
        <v>10</v>
      </c>
      <c r="D3" s="92"/>
      <c r="F3" s="84">
        <v>42246</v>
      </c>
      <c r="G3" s="85"/>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91" t="s">
        <v>187</v>
      </c>
      <c r="D4" s="92"/>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93" t="s">
        <v>188</v>
      </c>
      <c r="D5" s="94"/>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2"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6" t="s">
        <v>62</v>
      </c>
      <c r="G8" s="87"/>
      <c r="H8" s="87"/>
      <c r="I8" s="88"/>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75">
      <c r="A10" s="12" t="str">
        <f>IF(OR(B10&lt;&gt;"",J10&lt;&gt;""),"IMG01","")</f>
        <v>IMG01</v>
      </c>
      <c r="B10" s="76" t="s">
        <v>191</v>
      </c>
      <c r="C10" s="20" t="str">
        <f t="shared" ref="C10:C41" si="0">IF(OR(B10&lt;&gt;"",J10&lt;&gt;""),IF($G$4="Recurso",CONCATENATE($G$4," ",$G$5),$G$4),"")</f>
        <v>Cuaderno de Estudio</v>
      </c>
      <c r="D10" s="63" t="s">
        <v>303</v>
      </c>
      <c r="E10" s="63" t="s">
        <v>153</v>
      </c>
      <c r="F10" s="13" t="str">
        <f t="shared" ref="F10" si="1">IF(OR(B10&lt;&gt;"",J10&lt;&gt;""),CONCATENATE($C$7,"_",$A10,IF($G$4="Cuaderno de Estudio","_small",CONCATENATE(IF(I10="","","n"),IF(LEFT($G$5,1)="F",".jpg",".png")))),"")</f>
        <v>CS_10_06_IMG01_small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CS_10_06_IMG01_zoom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77" t="s">
        <v>192</v>
      </c>
      <c r="K10" s="64"/>
      <c r="O10" s="2" t="str">
        <f>'Definición técnica de imagenes'!A12</f>
        <v>M12D</v>
      </c>
    </row>
    <row r="11" spans="1:16" s="11" customFormat="1" ht="13.9" customHeight="1">
      <c r="A11" s="12" t="str">
        <f t="shared" ref="A11:A18" si="3">IF(OR(B11&lt;&gt;"",J11&lt;&gt;""),CONCATENATE(LEFT(A10,3),IF(MID(A10,4,2)+1&lt;10,CONCATENATE("0",MID(A10,4,2)+1))),"")</f>
        <v>IMG02</v>
      </c>
      <c r="B11" s="77" t="s">
        <v>193</v>
      </c>
      <c r="C11" s="20" t="str">
        <f t="shared" si="0"/>
        <v>Cuaderno de Estudio</v>
      </c>
      <c r="D11" s="63" t="s">
        <v>303</v>
      </c>
      <c r="E11" s="63" t="s">
        <v>153</v>
      </c>
      <c r="F11" s="13" t="str">
        <f t="shared" ref="F11:F74" si="4">IF(OR(B11&lt;&gt;"",J11&lt;&gt;""),CONCATENATE($C$7,"_",$A11,IF($G$4="Cuaderno de Estudio","_small",CONCATENATE(IF(I11="","","n"),IF(LEFT($G$5,1)="F",".jpg",".png")))),"")</f>
        <v>CS_10_06_IMG02_small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CS_10_06_IMG02_zoom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77" t="s">
        <v>194</v>
      </c>
      <c r="K11" s="65"/>
      <c r="O11" s="2" t="str">
        <f>'Definición técnica de imagenes'!A13</f>
        <v>M101</v>
      </c>
    </row>
    <row r="12" spans="1:16" s="11" customFormat="1" ht="15.75">
      <c r="A12" s="12" t="str">
        <f t="shared" si="3"/>
        <v>IMG03</v>
      </c>
      <c r="B12" s="77" t="s">
        <v>195</v>
      </c>
      <c r="C12" s="20" t="str">
        <f t="shared" si="0"/>
        <v>Cuaderno de Estudio</v>
      </c>
      <c r="D12" s="63" t="s">
        <v>303</v>
      </c>
      <c r="E12" s="63" t="s">
        <v>153</v>
      </c>
      <c r="F12" s="13" t="str">
        <f t="shared" si="4"/>
        <v>CS_10_06_IMG03_small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CS_10_06_IMG03_zoom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77" t="s">
        <v>196</v>
      </c>
      <c r="K12" s="64"/>
      <c r="O12" s="2" t="str">
        <f>'Definición técnica de imagenes'!A18</f>
        <v>Diaporama F1</v>
      </c>
    </row>
    <row r="13" spans="1:16" s="11" customFormat="1" ht="15.75">
      <c r="A13" s="12" t="str">
        <f t="shared" si="3"/>
        <v>IMG04</v>
      </c>
      <c r="B13" s="77" t="s">
        <v>197</v>
      </c>
      <c r="C13" s="20" t="str">
        <f t="shared" si="0"/>
        <v>Cuaderno de Estudio</v>
      </c>
      <c r="D13" s="63" t="s">
        <v>303</v>
      </c>
      <c r="E13" s="63" t="s">
        <v>153</v>
      </c>
      <c r="F13" s="13" t="str">
        <f t="shared" si="4"/>
        <v>CS_10_06_IMG04_small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CS_10_06_IMG04_zoom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77" t="s">
        <v>198</v>
      </c>
      <c r="K13" s="64"/>
      <c r="O13" s="2" t="str">
        <f>'Definición técnica de imagenes'!A19</f>
        <v>F4</v>
      </c>
    </row>
    <row r="14" spans="1:16" s="11" customFormat="1" ht="15.75">
      <c r="A14" s="12" t="str">
        <f t="shared" si="3"/>
        <v>IMG05</v>
      </c>
      <c r="B14" s="76" t="s">
        <v>199</v>
      </c>
      <c r="C14" s="20" t="str">
        <f t="shared" si="0"/>
        <v>Cuaderno de Estudio</v>
      </c>
      <c r="D14" s="63" t="s">
        <v>303</v>
      </c>
      <c r="E14" s="63" t="s">
        <v>153</v>
      </c>
      <c r="F14" s="13" t="str">
        <f t="shared" si="4"/>
        <v>CS_10_06_IMG05_small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CS_10_06_IMG05_zoom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77" t="s">
        <v>200</v>
      </c>
      <c r="K14" s="64"/>
      <c r="O14" s="2" t="str">
        <f>'Definición técnica de imagenes'!A22</f>
        <v>F6</v>
      </c>
    </row>
    <row r="15" spans="1:16" s="11" customFormat="1" ht="15.75">
      <c r="A15" s="12" t="str">
        <f t="shared" si="3"/>
        <v>IMG06</v>
      </c>
      <c r="B15" s="77" t="s">
        <v>201</v>
      </c>
      <c r="C15" s="20" t="str">
        <f t="shared" si="0"/>
        <v>Cuaderno de Estudio</v>
      </c>
      <c r="D15" s="63" t="s">
        <v>303</v>
      </c>
      <c r="E15" s="63" t="s">
        <v>153</v>
      </c>
      <c r="F15" s="13" t="str">
        <f t="shared" si="4"/>
        <v>CS_10_06_IMG06_small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CS_10_06_IMG06_zoom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77" t="s">
        <v>202</v>
      </c>
      <c r="K15" s="66"/>
      <c r="O15" s="2" t="str">
        <f>'Definición técnica de imagenes'!A24</f>
        <v>F6B</v>
      </c>
    </row>
    <row r="16" spans="1:16" s="11" customFormat="1" ht="15.75" customHeight="1">
      <c r="A16" s="12" t="str">
        <f t="shared" si="3"/>
        <v>IMG07</v>
      </c>
      <c r="B16" s="78" t="s">
        <v>203</v>
      </c>
      <c r="C16" s="20" t="str">
        <f t="shared" si="0"/>
        <v>Cuaderno de Estudio</v>
      </c>
      <c r="D16" s="63" t="s">
        <v>303</v>
      </c>
      <c r="E16" s="63" t="s">
        <v>153</v>
      </c>
      <c r="F16" s="13" t="str">
        <f t="shared" si="4"/>
        <v>CS_10_06_IMG07_small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CS_10_06_IMG07_zoom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77" t="s">
        <v>204</v>
      </c>
      <c r="K16" s="67"/>
      <c r="O16" s="2" t="str">
        <f>'Definición técnica de imagenes'!A25</f>
        <v>F7</v>
      </c>
    </row>
    <row r="17" spans="1:15" s="11" customFormat="1" ht="15.75">
      <c r="A17" s="12" t="str">
        <f t="shared" si="3"/>
        <v>IMG08</v>
      </c>
      <c r="B17" s="76" t="s">
        <v>205</v>
      </c>
      <c r="C17" s="20" t="str">
        <f t="shared" si="0"/>
        <v>Cuaderno de Estudio</v>
      </c>
      <c r="D17" s="63" t="s">
        <v>303</v>
      </c>
      <c r="E17" s="63" t="s">
        <v>153</v>
      </c>
      <c r="F17" s="13" t="str">
        <f t="shared" si="4"/>
        <v>CS_10_06_IMG08_small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CS_10_06_IMG08_zoom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77" t="s">
        <v>206</v>
      </c>
      <c r="K17" s="66"/>
      <c r="O17" s="2" t="str">
        <f>'Definición técnica de imagenes'!A27</f>
        <v>F7B</v>
      </c>
    </row>
    <row r="18" spans="1:15" s="11" customFormat="1" ht="15.75">
      <c r="A18" s="12" t="str">
        <f t="shared" si="3"/>
        <v>IMG09</v>
      </c>
      <c r="B18" s="77" t="s">
        <v>207</v>
      </c>
      <c r="C18" s="20" t="str">
        <f t="shared" si="0"/>
        <v>Cuaderno de Estudio</v>
      </c>
      <c r="D18" s="63" t="s">
        <v>303</v>
      </c>
      <c r="E18" s="63" t="s">
        <v>153</v>
      </c>
      <c r="F18" s="13" t="str">
        <f t="shared" si="4"/>
        <v>CS_10_06_IMG09_small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CS_10_06_IMG09_zoom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77" t="s">
        <v>208</v>
      </c>
      <c r="K18" s="66"/>
      <c r="O18" s="2" t="str">
        <f>'Definición técnica de imagenes'!A30</f>
        <v>F8</v>
      </c>
    </row>
    <row r="19" spans="1:15" s="11" customFormat="1" ht="16.5" customHeight="1">
      <c r="A19" s="12" t="str">
        <f t="shared" ref="A19:A50" si="6">IF(OR(B19&lt;&gt;"",J19&lt;&gt;""),CONCATENATE(LEFT(A18,3),IF(MID(A18,4,2)+1&lt;10,CONCATENATE("0",MID(A18,4,2)+1),MID(A18,4,2)+1)),"")</f>
        <v>IMG10</v>
      </c>
      <c r="B19" s="78" t="s">
        <v>209</v>
      </c>
      <c r="C19" s="20" t="str">
        <f t="shared" si="0"/>
        <v>Cuaderno de Estudio</v>
      </c>
      <c r="D19" s="63" t="s">
        <v>303</v>
      </c>
      <c r="E19" s="63" t="s">
        <v>153</v>
      </c>
      <c r="F19" s="13" t="str">
        <f t="shared" si="4"/>
        <v>CS_10_06_IMG10_small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CS_10_06_IMG10_zoom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77" t="s">
        <v>210</v>
      </c>
      <c r="K19" s="67"/>
      <c r="O19" s="2" t="str">
        <f>'Definición técnica de imagenes'!A31</f>
        <v>F10</v>
      </c>
    </row>
    <row r="20" spans="1:15" s="11" customFormat="1" ht="15.75">
      <c r="A20" s="12" t="str">
        <f t="shared" si="6"/>
        <v>IMG11</v>
      </c>
      <c r="B20" s="77" t="s">
        <v>211</v>
      </c>
      <c r="C20" s="20" t="str">
        <f t="shared" si="0"/>
        <v>Cuaderno de Estudio</v>
      </c>
      <c r="D20" s="63" t="s">
        <v>303</v>
      </c>
      <c r="E20" s="63" t="s">
        <v>153</v>
      </c>
      <c r="F20" s="13" t="str">
        <f t="shared" si="4"/>
        <v>CS_10_06_IMG11_small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CS_10_06_IMG11_zoom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77" t="s">
        <v>212</v>
      </c>
      <c r="K20" s="66"/>
      <c r="O20" s="2" t="str">
        <f>'Definición técnica de imagenes'!A32</f>
        <v>F10B</v>
      </c>
    </row>
    <row r="21" spans="1:15" s="11" customFormat="1" ht="15.75">
      <c r="A21" s="12" t="str">
        <f t="shared" si="6"/>
        <v>IMG12</v>
      </c>
      <c r="B21" s="77" t="s">
        <v>213</v>
      </c>
      <c r="C21" s="20" t="str">
        <f t="shared" si="0"/>
        <v>Cuaderno de Estudio</v>
      </c>
      <c r="D21" s="63" t="s">
        <v>303</v>
      </c>
      <c r="E21" s="63" t="s">
        <v>153</v>
      </c>
      <c r="F21" s="13" t="str">
        <f t="shared" si="4"/>
        <v>CS_10_06_IMG12_small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CS_10_06_IMG12_zoom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77" t="s">
        <v>214</v>
      </c>
      <c r="K21" s="66"/>
      <c r="O21" s="2" t="str">
        <f>'Definición técnica de imagenes'!A33</f>
        <v>F11</v>
      </c>
    </row>
    <row r="22" spans="1:15" s="11" customFormat="1" ht="15.75">
      <c r="A22" s="12" t="str">
        <f t="shared" si="6"/>
        <v>IMG13</v>
      </c>
      <c r="B22" s="77" t="s">
        <v>215</v>
      </c>
      <c r="C22" s="20" t="str">
        <f t="shared" si="0"/>
        <v>Cuaderno de Estudio</v>
      </c>
      <c r="D22" s="63" t="s">
        <v>303</v>
      </c>
      <c r="E22" s="63" t="s">
        <v>153</v>
      </c>
      <c r="F22" s="13" t="str">
        <f t="shared" si="4"/>
        <v>CS_10_06_IMG13_small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CS_10_06_IMG13_zoom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77" t="s">
        <v>216</v>
      </c>
      <c r="K22" s="68"/>
      <c r="O22" s="2" t="str">
        <f>'Definición técnica de imagenes'!A34</f>
        <v>F12</v>
      </c>
    </row>
    <row r="23" spans="1:15" s="11" customFormat="1" ht="14.25" customHeight="1">
      <c r="A23" s="12" t="str">
        <f t="shared" si="6"/>
        <v>IMG14</v>
      </c>
      <c r="B23" s="78" t="s">
        <v>217</v>
      </c>
      <c r="C23" s="20" t="str">
        <f t="shared" si="0"/>
        <v>Cuaderno de Estudio</v>
      </c>
      <c r="D23" s="63" t="s">
        <v>303</v>
      </c>
      <c r="E23" s="63" t="s">
        <v>153</v>
      </c>
      <c r="F23" s="13" t="str">
        <f t="shared" si="4"/>
        <v>CS_10_06_IMG14_small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CS_10_06_IMG14_zoom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77" t="s">
        <v>218</v>
      </c>
      <c r="K23" s="64"/>
      <c r="O23" s="2" t="str">
        <f>'Definición técnica de imagenes'!A35</f>
        <v>F13</v>
      </c>
    </row>
    <row r="24" spans="1:15" s="11" customFormat="1" ht="15.75">
      <c r="A24" s="12" t="str">
        <f t="shared" si="6"/>
        <v>IMG15</v>
      </c>
      <c r="B24" s="77" t="s">
        <v>220</v>
      </c>
      <c r="C24" s="20" t="str">
        <f t="shared" si="0"/>
        <v>Cuaderno de Estudio</v>
      </c>
      <c r="D24" s="63" t="s">
        <v>303</v>
      </c>
      <c r="E24" s="63" t="s">
        <v>153</v>
      </c>
      <c r="F24" s="13" t="str">
        <f t="shared" si="4"/>
        <v>CS_10_06_IMG15_small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CS_10_06_IMG15_zoom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77" t="s">
        <v>221</v>
      </c>
      <c r="K24" s="65"/>
      <c r="O24" s="2" t="str">
        <f>'Definición técnica de imagenes'!A37</f>
        <v>F13B</v>
      </c>
    </row>
    <row r="25" spans="1:15" s="11" customFormat="1" ht="15.75">
      <c r="A25" s="12" t="str">
        <f t="shared" si="6"/>
        <v>IMG16</v>
      </c>
      <c r="B25" s="76" t="s">
        <v>219</v>
      </c>
      <c r="C25" s="20" t="str">
        <f t="shared" si="0"/>
        <v>Cuaderno de Estudio</v>
      </c>
      <c r="D25" s="63" t="s">
        <v>303</v>
      </c>
      <c r="E25" s="63" t="s">
        <v>153</v>
      </c>
      <c r="F25" s="13" t="str">
        <f t="shared" si="4"/>
        <v>CS_10_06_IMG16_small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CS_10_06_IMG16_zoom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77" t="s">
        <v>222</v>
      </c>
      <c r="K25" s="64"/>
    </row>
    <row r="26" spans="1:15" s="11" customFormat="1" ht="15.75">
      <c r="A26" s="12" t="str">
        <f t="shared" si="6"/>
        <v>IMG17</v>
      </c>
      <c r="B26" s="76" t="s">
        <v>223</v>
      </c>
      <c r="C26" s="20" t="str">
        <f t="shared" si="0"/>
        <v>Cuaderno de Estudio</v>
      </c>
      <c r="D26" s="63" t="s">
        <v>303</v>
      </c>
      <c r="E26" s="63" t="s">
        <v>153</v>
      </c>
      <c r="F26" s="13" t="str">
        <f t="shared" si="4"/>
        <v>CS_10_06_IMG17_small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CS_10_06_IMG17_zoom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77" t="s">
        <v>224</v>
      </c>
      <c r="K26" s="64"/>
    </row>
    <row r="27" spans="1:15" s="11" customFormat="1" ht="15.75">
      <c r="A27" s="12" t="str">
        <f t="shared" si="6"/>
        <v>IMG18</v>
      </c>
      <c r="B27" s="76" t="s">
        <v>225</v>
      </c>
      <c r="C27" s="20" t="str">
        <f t="shared" si="0"/>
        <v>Cuaderno de Estudio</v>
      </c>
      <c r="D27" s="63" t="s">
        <v>303</v>
      </c>
      <c r="E27" s="63" t="s">
        <v>153</v>
      </c>
      <c r="F27" s="13" t="str">
        <f t="shared" si="4"/>
        <v>CS_10_06_IMG18_small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CS_10_06_IMG18_zoom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77" t="s">
        <v>226</v>
      </c>
      <c r="K27" s="64"/>
      <c r="O27" s="2"/>
    </row>
    <row r="28" spans="1:15" s="11" customFormat="1" ht="15.75">
      <c r="A28" s="12" t="str">
        <f t="shared" si="6"/>
        <v>IMG19</v>
      </c>
      <c r="B28" s="77" t="s">
        <v>227</v>
      </c>
      <c r="C28" s="20" t="str">
        <f t="shared" si="0"/>
        <v>Cuaderno de Estudio</v>
      </c>
      <c r="D28" s="63" t="s">
        <v>303</v>
      </c>
      <c r="E28" s="63" t="s">
        <v>153</v>
      </c>
      <c r="F28" s="13" t="str">
        <f t="shared" si="4"/>
        <v>CS_10_06_IMG19_small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CS_10_06_IMG19_zoom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77" t="s">
        <v>228</v>
      </c>
      <c r="K28" s="64"/>
    </row>
    <row r="29" spans="1:15" s="11" customFormat="1" ht="15.75">
      <c r="A29" s="12" t="str">
        <f t="shared" si="6"/>
        <v>IMG20</v>
      </c>
      <c r="B29" s="77" t="s">
        <v>229</v>
      </c>
      <c r="C29" s="20" t="str">
        <f t="shared" si="0"/>
        <v>Cuaderno de Estudio</v>
      </c>
      <c r="D29" s="63" t="s">
        <v>303</v>
      </c>
      <c r="E29" s="63" t="s">
        <v>153</v>
      </c>
      <c r="F29" s="13" t="str">
        <f t="shared" si="4"/>
        <v>CS_10_06_IMG20_small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CS_10_06_IMG20_zoom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77" t="s">
        <v>230</v>
      </c>
      <c r="K29" s="64"/>
    </row>
    <row r="30" spans="1:15" s="11" customFormat="1" ht="14.25" customHeight="1">
      <c r="A30" s="12" t="str">
        <f t="shared" si="6"/>
        <v>IMG21</v>
      </c>
      <c r="B30" s="78" t="s">
        <v>231</v>
      </c>
      <c r="C30" s="20" t="str">
        <f t="shared" si="0"/>
        <v>Cuaderno de Estudio</v>
      </c>
      <c r="D30" s="63" t="s">
        <v>303</v>
      </c>
      <c r="E30" s="63" t="s">
        <v>153</v>
      </c>
      <c r="F30" s="13" t="str">
        <f t="shared" si="4"/>
        <v>CS_10_06_IMG21_small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CS_10_06_IMG21_zoom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77" t="s">
        <v>232</v>
      </c>
      <c r="K30" s="64"/>
    </row>
    <row r="31" spans="1:15" s="11" customFormat="1" ht="15.75">
      <c r="A31" s="12" t="str">
        <f t="shared" si="6"/>
        <v>IMG22</v>
      </c>
      <c r="B31" s="77" t="s">
        <v>233</v>
      </c>
      <c r="C31" s="20" t="str">
        <f t="shared" si="0"/>
        <v>Cuaderno de Estudio</v>
      </c>
      <c r="D31" s="63" t="s">
        <v>303</v>
      </c>
      <c r="E31" s="63" t="s">
        <v>153</v>
      </c>
      <c r="F31" s="13" t="str">
        <f t="shared" si="4"/>
        <v>CS_10_06_IMG22_small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CS_10_06_IMG22_zoom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77" t="s">
        <v>234</v>
      </c>
      <c r="K31" s="64"/>
    </row>
    <row r="32" spans="1:15" s="11" customFormat="1" ht="15.75">
      <c r="A32" s="12" t="str">
        <f t="shared" si="6"/>
        <v>IMG23</v>
      </c>
      <c r="B32" s="77" t="s">
        <v>235</v>
      </c>
      <c r="C32" s="20" t="str">
        <f t="shared" si="0"/>
        <v>Cuaderno de Estudio</v>
      </c>
      <c r="D32" s="63" t="s">
        <v>303</v>
      </c>
      <c r="E32" s="63" t="s">
        <v>153</v>
      </c>
      <c r="F32" s="13" t="str">
        <f t="shared" si="4"/>
        <v>CS_10_06_IMG23_small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CS_10_06_IMG23_zoom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77" t="s">
        <v>236</v>
      </c>
      <c r="K32" s="64"/>
    </row>
    <row r="33" spans="1:15" s="11" customFormat="1" ht="15.75">
      <c r="A33" s="12" t="str">
        <f t="shared" si="6"/>
        <v>IMG24</v>
      </c>
      <c r="B33" s="77" t="s">
        <v>237</v>
      </c>
      <c r="C33" s="20" t="str">
        <f t="shared" si="0"/>
        <v>Cuaderno de Estudio</v>
      </c>
      <c r="D33" s="63" t="s">
        <v>303</v>
      </c>
      <c r="E33" s="63" t="s">
        <v>153</v>
      </c>
      <c r="F33" s="13" t="str">
        <f t="shared" si="4"/>
        <v>CS_10_06_IMG24_small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CS_10_06_IMG24_zoom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77" t="s">
        <v>238</v>
      </c>
      <c r="K33" s="64"/>
    </row>
    <row r="34" spans="1:15" s="11" customFormat="1" ht="14.25" customHeight="1">
      <c r="A34" s="12" t="str">
        <f t="shared" si="6"/>
        <v>IMG25</v>
      </c>
      <c r="B34" s="78" t="s">
        <v>239</v>
      </c>
      <c r="C34" s="20" t="str">
        <f t="shared" si="0"/>
        <v>Cuaderno de Estudio</v>
      </c>
      <c r="D34" s="63" t="s">
        <v>303</v>
      </c>
      <c r="E34" s="63" t="s">
        <v>153</v>
      </c>
      <c r="F34" s="13" t="str">
        <f t="shared" si="4"/>
        <v>CS_10_06_IMG25_small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CS_10_06_IMG25_zoom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77" t="s">
        <v>240</v>
      </c>
      <c r="K34" s="64"/>
      <c r="O34" s="2"/>
    </row>
    <row r="35" spans="1:15" s="11" customFormat="1" ht="15.75">
      <c r="A35" s="12" t="str">
        <f t="shared" si="6"/>
        <v>IMG26</v>
      </c>
      <c r="B35" s="76" t="s">
        <v>241</v>
      </c>
      <c r="C35" s="20" t="str">
        <f t="shared" si="0"/>
        <v>Cuaderno de Estudio</v>
      </c>
      <c r="D35" s="63" t="s">
        <v>303</v>
      </c>
      <c r="E35" s="63" t="s">
        <v>153</v>
      </c>
      <c r="F35" s="13" t="str">
        <f t="shared" si="4"/>
        <v>CS_10_06_IMG26_small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CS_10_06_IMG26_zoom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77" t="s">
        <v>242</v>
      </c>
      <c r="K35" s="65"/>
      <c r="O35" s="2"/>
    </row>
    <row r="36" spans="1:15" s="11" customFormat="1" ht="15.75">
      <c r="A36" s="12" t="str">
        <f t="shared" si="6"/>
        <v>IMG27</v>
      </c>
      <c r="B36" s="77" t="s">
        <v>243</v>
      </c>
      <c r="C36" s="20" t="str">
        <f t="shared" si="0"/>
        <v>Cuaderno de Estudio</v>
      </c>
      <c r="D36" s="63" t="s">
        <v>303</v>
      </c>
      <c r="E36" s="63" t="s">
        <v>153</v>
      </c>
      <c r="F36" s="13" t="str">
        <f t="shared" si="4"/>
        <v>CS_10_06_IMG27_small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CS_10_06_IMG27_zoom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77" t="s">
        <v>244</v>
      </c>
      <c r="K36" s="65"/>
      <c r="O36" s="2"/>
    </row>
    <row r="37" spans="1:15" s="11" customFormat="1" ht="15.75">
      <c r="A37" s="12" t="str">
        <f t="shared" si="6"/>
        <v>IMG28</v>
      </c>
      <c r="B37" s="77" t="s">
        <v>245</v>
      </c>
      <c r="C37" s="20" t="str">
        <f t="shared" si="0"/>
        <v>Cuaderno de Estudio</v>
      </c>
      <c r="D37" s="63" t="s">
        <v>303</v>
      </c>
      <c r="E37" s="63" t="s">
        <v>153</v>
      </c>
      <c r="F37" s="13" t="str">
        <f t="shared" si="4"/>
        <v>CS_10_06_IMG28_small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CS_10_06_IMG28_zoom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7" t="s">
        <v>246</v>
      </c>
      <c r="K37" s="65"/>
    </row>
    <row r="38" spans="1:15" s="11" customFormat="1" ht="15.75">
      <c r="A38" s="12" t="str">
        <f t="shared" si="6"/>
        <v>IMG29</v>
      </c>
      <c r="B38" s="77" t="s">
        <v>247</v>
      </c>
      <c r="C38" s="20" t="str">
        <f t="shared" si="0"/>
        <v>Cuaderno de Estudio</v>
      </c>
      <c r="D38" s="63" t="s">
        <v>303</v>
      </c>
      <c r="E38" s="63" t="s">
        <v>153</v>
      </c>
      <c r="F38" s="13" t="str">
        <f t="shared" si="4"/>
        <v>CS_10_06_IMG29_small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CS_10_06_IMG29_zoom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69" t="s">
        <v>248</v>
      </c>
      <c r="K38" s="65"/>
    </row>
    <row r="39" spans="1:15" s="11" customFormat="1" ht="15.75">
      <c r="A39" s="12" t="str">
        <f t="shared" si="6"/>
        <v>IMG30</v>
      </c>
      <c r="B39" s="77" t="s">
        <v>249</v>
      </c>
      <c r="C39" s="20" t="str">
        <f t="shared" si="0"/>
        <v>Cuaderno de Estudio</v>
      </c>
      <c r="D39" s="63" t="s">
        <v>303</v>
      </c>
      <c r="E39" s="63" t="s">
        <v>153</v>
      </c>
      <c r="F39" s="13" t="str">
        <f t="shared" si="4"/>
        <v>CS_10_06_IMG30_small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CS_10_06_IMG30_zoom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77" t="s">
        <v>250</v>
      </c>
      <c r="K39" s="65"/>
    </row>
    <row r="40" spans="1:15" s="11" customFormat="1" ht="15.75">
      <c r="A40" s="12" t="str">
        <f t="shared" si="6"/>
        <v>IMG31</v>
      </c>
      <c r="B40" s="77" t="s">
        <v>251</v>
      </c>
      <c r="C40" s="20" t="str">
        <f t="shared" si="0"/>
        <v>Cuaderno de Estudio</v>
      </c>
      <c r="D40" s="63" t="s">
        <v>303</v>
      </c>
      <c r="E40" s="63" t="s">
        <v>153</v>
      </c>
      <c r="F40" s="13" t="str">
        <f t="shared" si="4"/>
        <v>CS_10_06_IMG31_small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CS_10_06_IMG31_zoom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77" t="s">
        <v>252</v>
      </c>
      <c r="K40" s="65"/>
    </row>
    <row r="41" spans="1:15" s="11" customFormat="1" ht="15.75">
      <c r="A41" s="12" t="str">
        <f t="shared" si="6"/>
        <v>IMG32</v>
      </c>
      <c r="B41" s="79" t="s">
        <v>253</v>
      </c>
      <c r="C41" s="20" t="str">
        <f t="shared" si="0"/>
        <v>Cuaderno de Estudio</v>
      </c>
      <c r="D41" s="63" t="s">
        <v>303</v>
      </c>
      <c r="E41" s="63" t="s">
        <v>153</v>
      </c>
      <c r="F41" s="13" t="str">
        <f t="shared" si="4"/>
        <v>CS_10_06_IMG32_small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CS_10_06_IMG32_zoom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77" t="s">
        <v>254</v>
      </c>
      <c r="K41" s="65"/>
    </row>
    <row r="42" spans="1:15" s="11" customFormat="1" ht="15.75">
      <c r="A42" s="12" t="str">
        <f t="shared" si="6"/>
        <v>IMG33</v>
      </c>
      <c r="B42" s="77" t="s">
        <v>255</v>
      </c>
      <c r="C42" s="20" t="str">
        <f t="shared" ref="C42:C73" si="7">IF(OR(B42&lt;&gt;"",J42&lt;&gt;""),IF($G$4="Recurso",CONCATENATE($G$4," ",$G$5),$G$4),"")</f>
        <v>Cuaderno de Estudio</v>
      </c>
      <c r="D42" s="63" t="s">
        <v>303</v>
      </c>
      <c r="E42" s="63" t="s">
        <v>153</v>
      </c>
      <c r="F42" s="13" t="str">
        <f t="shared" si="4"/>
        <v>CS_10_06_IMG33_small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CS_10_06_IMG33_zoom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77" t="s">
        <v>256</v>
      </c>
      <c r="K42" s="65"/>
    </row>
    <row r="43" spans="1:15" s="11" customFormat="1" ht="14.25" customHeight="1">
      <c r="A43" s="12" t="str">
        <f t="shared" si="6"/>
        <v>IMG34</v>
      </c>
      <c r="B43" s="78" t="s">
        <v>257</v>
      </c>
      <c r="C43" s="20" t="str">
        <f t="shared" si="7"/>
        <v>Cuaderno de Estudio</v>
      </c>
      <c r="D43" s="63" t="s">
        <v>303</v>
      </c>
      <c r="E43" s="63" t="s">
        <v>153</v>
      </c>
      <c r="F43" s="13" t="str">
        <f t="shared" si="4"/>
        <v>CS_10_06_IMG34_small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CS_10_06_IMG34_zoom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77" t="s">
        <v>258</v>
      </c>
      <c r="K43" s="65"/>
    </row>
    <row r="44" spans="1:15" s="11" customFormat="1" ht="15.75">
      <c r="A44" s="12" t="str">
        <f t="shared" si="6"/>
        <v>IMG35</v>
      </c>
      <c r="B44" s="77" t="s">
        <v>259</v>
      </c>
      <c r="C44" s="20" t="str">
        <f t="shared" si="7"/>
        <v>Cuaderno de Estudio</v>
      </c>
      <c r="D44" s="63" t="s">
        <v>303</v>
      </c>
      <c r="E44" s="63" t="s">
        <v>153</v>
      </c>
      <c r="F44" s="13" t="str">
        <f t="shared" si="4"/>
        <v>CS_10_06_IMG35_small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CS_10_06_IMG35_zoom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77" t="s">
        <v>260</v>
      </c>
      <c r="K44" s="65"/>
    </row>
    <row r="45" spans="1:15" s="11" customFormat="1" ht="16.5" thickBot="1">
      <c r="A45" s="12" t="str">
        <f t="shared" si="6"/>
        <v>IMG36</v>
      </c>
      <c r="B45" s="77" t="s">
        <v>261</v>
      </c>
      <c r="C45" s="20" t="str">
        <f t="shared" si="7"/>
        <v>Cuaderno de Estudio</v>
      </c>
      <c r="D45" s="63" t="s">
        <v>303</v>
      </c>
      <c r="E45" s="63" t="s">
        <v>153</v>
      </c>
      <c r="F45" s="13" t="str">
        <f t="shared" si="4"/>
        <v>CS_10_06_IMG36_small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CS_10_06_IMG36_zoom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77" t="s">
        <v>262</v>
      </c>
      <c r="K45" s="65"/>
    </row>
    <row r="46" spans="1:15" s="11" customFormat="1" ht="16.5" thickBot="1">
      <c r="A46" s="12" t="str">
        <f t="shared" si="6"/>
        <v>IMG37</v>
      </c>
      <c r="B46" s="77" t="s">
        <v>263</v>
      </c>
      <c r="C46" s="20" t="str">
        <f t="shared" si="7"/>
        <v>Cuaderno de Estudio</v>
      </c>
      <c r="D46" s="63" t="s">
        <v>303</v>
      </c>
      <c r="E46" s="63" t="s">
        <v>153</v>
      </c>
      <c r="F46" s="13" t="str">
        <f t="shared" si="4"/>
        <v>CS_10_06_IMG37_small</v>
      </c>
      <c r="G46" s="13" t="str">
        <f ca="1">IF($F46&lt;&gt;"",IF($G$4="Recurso",VLOOKUP($E46,OFFSET('Definición técnica de imagenes'!$A$1,MATCH($G$5,'Definición técnica de imagenes'!$A$1:$A$104,0)-1,1,COUNTIF('Definición técnica de imagenes'!$A$3:$A$102,$G$5),5),5,FALSE),'Definición técnica de imagenes'!$F$16),"")</f>
        <v>526 x 370 px</v>
      </c>
      <c r="H46" s="13" t="str">
        <f t="shared" ca="1" si="5"/>
        <v>CS_10_06_IMG37_zoom</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600 px</v>
      </c>
      <c r="J46" s="80" t="s">
        <v>264</v>
      </c>
      <c r="K46" s="65"/>
    </row>
    <row r="47" spans="1:15" s="11" customFormat="1" ht="15.75">
      <c r="A47" s="12" t="str">
        <f t="shared" si="6"/>
        <v>IMG38</v>
      </c>
      <c r="B47" s="77" t="s">
        <v>265</v>
      </c>
      <c r="C47" s="20" t="str">
        <f t="shared" si="7"/>
        <v>Cuaderno de Estudio</v>
      </c>
      <c r="D47" s="63" t="s">
        <v>303</v>
      </c>
      <c r="E47" s="63" t="s">
        <v>153</v>
      </c>
      <c r="F47" s="13" t="str">
        <f t="shared" si="4"/>
        <v>CS_10_06_IMG38_small</v>
      </c>
      <c r="G47" s="13" t="str">
        <f ca="1">IF($F47&lt;&gt;"",IF($G$4="Recurso",VLOOKUP($E47,OFFSET('Definición técnica de imagenes'!$A$1,MATCH($G$5,'Definición técnica de imagenes'!$A$1:$A$104,0)-1,1,COUNTIF('Definición técnica de imagenes'!$A$3:$A$102,$G$5),5),5,FALSE),'Definición técnica de imagenes'!$F$16),"")</f>
        <v>526 x 370 px</v>
      </c>
      <c r="H47" s="13" t="str">
        <f t="shared" ca="1" si="5"/>
        <v>CS_10_06_IMG38_zoom</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600 px</v>
      </c>
      <c r="J47" s="77" t="s">
        <v>266</v>
      </c>
      <c r="K47" s="65"/>
    </row>
    <row r="48" spans="1:15" s="11" customFormat="1" ht="15.75">
      <c r="A48" s="12" t="str">
        <f t="shared" si="6"/>
        <v>IMG39</v>
      </c>
      <c r="B48" s="77" t="s">
        <v>267</v>
      </c>
      <c r="C48" s="20" t="str">
        <f t="shared" si="7"/>
        <v>Cuaderno de Estudio</v>
      </c>
      <c r="D48" s="63" t="s">
        <v>303</v>
      </c>
      <c r="E48" s="63" t="s">
        <v>153</v>
      </c>
      <c r="F48" s="13" t="str">
        <f t="shared" si="4"/>
        <v>CS_10_06_IMG39_small</v>
      </c>
      <c r="G48" s="13" t="str">
        <f ca="1">IF($F48&lt;&gt;"",IF($G$4="Recurso",VLOOKUP($E48,OFFSET('Definición técnica de imagenes'!$A$1,MATCH($G$5,'Definición técnica de imagenes'!$A$1:$A$104,0)-1,1,COUNTIF('Definición técnica de imagenes'!$A$3:$A$102,$G$5),5),5,FALSE),'Definición técnica de imagenes'!$F$16),"")</f>
        <v>526 x 370 px</v>
      </c>
      <c r="H48" s="13" t="str">
        <f t="shared" ca="1" si="5"/>
        <v>CS_10_06_IMG39_zoom</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600 px</v>
      </c>
      <c r="J48" s="63" t="s">
        <v>268</v>
      </c>
      <c r="K48" s="65"/>
    </row>
    <row r="49" spans="1:11" s="11" customFormat="1" ht="15.75">
      <c r="A49" s="12" t="str">
        <f t="shared" si="6"/>
        <v>IMG40</v>
      </c>
      <c r="B49" s="77" t="s">
        <v>269</v>
      </c>
      <c r="C49" s="20" t="str">
        <f t="shared" si="7"/>
        <v>Cuaderno de Estudio</v>
      </c>
      <c r="D49" s="63" t="s">
        <v>303</v>
      </c>
      <c r="E49" s="63" t="s">
        <v>153</v>
      </c>
      <c r="F49" s="13" t="str">
        <f t="shared" si="4"/>
        <v>CS_10_06_IMG40_small</v>
      </c>
      <c r="G49" s="13" t="str">
        <f ca="1">IF($F49&lt;&gt;"",IF($G$4="Recurso",VLOOKUP($E49,OFFSET('Definición técnica de imagenes'!$A$1,MATCH($G$5,'Definición técnica de imagenes'!$A$1:$A$104,0)-1,1,COUNTIF('Definición técnica de imagenes'!$A$3:$A$102,$G$5),5),5,FALSE),'Definición técnica de imagenes'!$F$16),"")</f>
        <v>526 x 370 px</v>
      </c>
      <c r="H49" s="13" t="str">
        <f t="shared" ca="1" si="5"/>
        <v>CS_10_06_IMG40_zoom</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600 px</v>
      </c>
      <c r="J49" s="77" t="s">
        <v>270</v>
      </c>
      <c r="K49" s="65"/>
    </row>
    <row r="50" spans="1:11" s="11" customFormat="1" ht="15.75">
      <c r="A50" s="12" t="str">
        <f t="shared" si="6"/>
        <v>IMG41</v>
      </c>
      <c r="B50" s="77" t="s">
        <v>271</v>
      </c>
      <c r="C50" s="20" t="str">
        <f t="shared" si="7"/>
        <v>Cuaderno de Estudio</v>
      </c>
      <c r="D50" s="63" t="s">
        <v>303</v>
      </c>
      <c r="E50" s="63" t="s">
        <v>153</v>
      </c>
      <c r="F50" s="13" t="str">
        <f t="shared" si="4"/>
        <v>CS_10_06_IMG41_small</v>
      </c>
      <c r="G50" s="13" t="str">
        <f ca="1">IF($F50&lt;&gt;"",IF($G$4="Recurso",VLOOKUP($E50,OFFSET('Definición técnica de imagenes'!$A$1,MATCH($G$5,'Definición técnica de imagenes'!$A$1:$A$104,0)-1,1,COUNTIF('Definición técnica de imagenes'!$A$3:$A$102,$G$5),5),5,FALSE),'Definición técnica de imagenes'!$F$16),"")</f>
        <v>526 x 370 px</v>
      </c>
      <c r="H50" s="13" t="str">
        <f t="shared" ca="1" si="5"/>
        <v>CS_10_06_IMG41_zoom</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600 px</v>
      </c>
      <c r="J50" s="77" t="s">
        <v>272</v>
      </c>
      <c r="K50" s="65"/>
    </row>
    <row r="51" spans="1:11" s="11" customFormat="1" ht="15.75">
      <c r="A51" s="12" t="str">
        <f t="shared" ref="A51:A82" si="8">IF(OR(B51&lt;&gt;"",J51&lt;&gt;""),CONCATENATE(LEFT(A50,3),IF(MID(A50,4,2)+1&lt;10,CONCATENATE("0",MID(A50,4,2)+1),MID(A50,4,2)+1)),"")</f>
        <v>IMG42</v>
      </c>
      <c r="B51" s="77" t="s">
        <v>273</v>
      </c>
      <c r="C51" s="20" t="str">
        <f t="shared" si="7"/>
        <v>Cuaderno de Estudio</v>
      </c>
      <c r="D51" s="63" t="s">
        <v>303</v>
      </c>
      <c r="E51" s="63" t="s">
        <v>153</v>
      </c>
      <c r="F51" s="13" t="str">
        <f t="shared" si="4"/>
        <v>CS_10_06_IMG42_small</v>
      </c>
      <c r="G51" s="13" t="str">
        <f ca="1">IF($F51&lt;&gt;"",IF($G$4="Recurso",VLOOKUP($E51,OFFSET('Definición técnica de imagenes'!$A$1,MATCH($G$5,'Definición técnica de imagenes'!$A$1:$A$104,0)-1,1,COUNTIF('Definición técnica de imagenes'!$A$3:$A$102,$G$5),5),5,FALSE),'Definición técnica de imagenes'!$F$16),"")</f>
        <v>526 x 370 px</v>
      </c>
      <c r="H51" s="13" t="str">
        <f t="shared" ca="1" si="5"/>
        <v>CS_10_06_IMG42_zoom</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800 x 600 px</v>
      </c>
      <c r="J51" s="77" t="s">
        <v>274</v>
      </c>
      <c r="K51" s="65"/>
    </row>
    <row r="52" spans="1:11" s="11" customFormat="1" ht="15.75">
      <c r="A52" s="12" t="str">
        <f t="shared" si="8"/>
        <v>IMG43</v>
      </c>
      <c r="B52" s="77" t="s">
        <v>275</v>
      </c>
      <c r="C52" s="20" t="str">
        <f t="shared" si="7"/>
        <v>Cuaderno de Estudio</v>
      </c>
      <c r="D52" s="63" t="s">
        <v>303</v>
      </c>
      <c r="E52" s="63" t="s">
        <v>153</v>
      </c>
      <c r="F52" s="13" t="str">
        <f t="shared" si="4"/>
        <v>CS_10_06_IMG43_small</v>
      </c>
      <c r="G52" s="13" t="str">
        <f ca="1">IF($F52&lt;&gt;"",IF($G$4="Recurso",VLOOKUP($E52,OFFSET('Definición técnica de imagenes'!$A$1,MATCH($G$5,'Definición técnica de imagenes'!$A$1:$A$104,0)-1,1,COUNTIF('Definición técnica de imagenes'!$A$3:$A$102,$G$5),5),5,FALSE),'Definición técnica de imagenes'!$F$16),"")</f>
        <v>526 x 370 px</v>
      </c>
      <c r="H52" s="13" t="str">
        <f t="shared" ca="1" si="5"/>
        <v>CS_10_06_IMG43_zoom</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800 x 600 px</v>
      </c>
      <c r="J52" s="77" t="s">
        <v>276</v>
      </c>
      <c r="K52" s="65"/>
    </row>
    <row r="53" spans="1:11" s="11" customFormat="1" ht="15.75">
      <c r="A53" s="12" t="str">
        <f t="shared" si="8"/>
        <v>IMG44</v>
      </c>
      <c r="B53" s="77" t="s">
        <v>277</v>
      </c>
      <c r="C53" s="20" t="str">
        <f t="shared" si="7"/>
        <v>Cuaderno de Estudio</v>
      </c>
      <c r="D53" s="63" t="s">
        <v>303</v>
      </c>
      <c r="E53" s="63" t="s">
        <v>153</v>
      </c>
      <c r="F53" s="13" t="str">
        <f t="shared" si="4"/>
        <v>CS_10_06_IMG44_small</v>
      </c>
      <c r="G53" s="13" t="str">
        <f ca="1">IF($F53&lt;&gt;"",IF($G$4="Recurso",VLOOKUP($E53,OFFSET('Definición técnica de imagenes'!$A$1,MATCH($G$5,'Definición técnica de imagenes'!$A$1:$A$104,0)-1,1,COUNTIF('Definición técnica de imagenes'!$A$3:$A$102,$G$5),5),5,FALSE),'Definición técnica de imagenes'!$F$16),"")</f>
        <v>526 x 370 px</v>
      </c>
      <c r="H53" s="13" t="str">
        <f t="shared" ca="1" si="5"/>
        <v>CS_10_06_IMG44_zoom</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800 x 600 px</v>
      </c>
      <c r="J53" s="77" t="s">
        <v>278</v>
      </c>
      <c r="K53" s="65"/>
    </row>
    <row r="54" spans="1:11" s="11" customFormat="1" ht="15.75">
      <c r="A54" s="12" t="str">
        <f t="shared" si="8"/>
        <v>IMG45</v>
      </c>
      <c r="B54" s="81" t="s">
        <v>279</v>
      </c>
      <c r="C54" s="20" t="str">
        <f t="shared" si="7"/>
        <v>Cuaderno de Estudio</v>
      </c>
      <c r="D54" s="63" t="s">
        <v>303</v>
      </c>
      <c r="E54" s="63" t="s">
        <v>153</v>
      </c>
      <c r="F54" s="13" t="str">
        <f t="shared" si="4"/>
        <v>CS_10_06_IMG45_small</v>
      </c>
      <c r="G54" s="13" t="str">
        <f ca="1">IF($F54&lt;&gt;"",IF($G$4="Recurso",VLOOKUP($E54,OFFSET('Definición técnica de imagenes'!$A$1,MATCH($G$5,'Definición técnica de imagenes'!$A$1:$A$104,0)-1,1,COUNTIF('Definición técnica de imagenes'!$A$3:$A$102,$G$5),5),5,FALSE),'Definición técnica de imagenes'!$F$16),"")</f>
        <v>526 x 370 px</v>
      </c>
      <c r="H54" s="13" t="str">
        <f t="shared" ca="1" si="5"/>
        <v>CS_10_06_IMG45_zoom</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800 x 600 px</v>
      </c>
      <c r="J54" s="77" t="s">
        <v>280</v>
      </c>
      <c r="K54" s="65"/>
    </row>
    <row r="55" spans="1:11" s="11" customFormat="1" ht="15.75">
      <c r="A55" s="12" t="str">
        <f t="shared" si="8"/>
        <v>IMG46</v>
      </c>
      <c r="B55" s="77" t="s">
        <v>281</v>
      </c>
      <c r="C55" s="20" t="str">
        <f t="shared" si="7"/>
        <v>Cuaderno de Estudio</v>
      </c>
      <c r="D55" s="63" t="s">
        <v>303</v>
      </c>
      <c r="E55" s="63" t="s">
        <v>153</v>
      </c>
      <c r="F55" s="13" t="str">
        <f t="shared" si="4"/>
        <v>CS_10_06_IMG46_small</v>
      </c>
      <c r="G55" s="13" t="str">
        <f ca="1">IF($F55&lt;&gt;"",IF($G$4="Recurso",VLOOKUP($E55,OFFSET('Definición técnica de imagenes'!$A$1,MATCH($G$5,'Definición técnica de imagenes'!$A$1:$A$104,0)-1,1,COUNTIF('Definición técnica de imagenes'!$A$3:$A$102,$G$5),5),5,FALSE),'Definición técnica de imagenes'!$F$16),"")</f>
        <v>526 x 370 px</v>
      </c>
      <c r="H55" s="13" t="str">
        <f t="shared" ca="1" si="5"/>
        <v>CS_10_06_IMG46_zoom</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800 x 600 px</v>
      </c>
      <c r="J55" s="77" t="s">
        <v>282</v>
      </c>
      <c r="K55" s="65"/>
    </row>
    <row r="56" spans="1:11" s="11" customFormat="1" ht="15.75">
      <c r="A56" s="12" t="str">
        <f t="shared" si="8"/>
        <v>IMG47</v>
      </c>
      <c r="B56" s="77" t="s">
        <v>283</v>
      </c>
      <c r="C56" s="20" t="str">
        <f t="shared" si="7"/>
        <v>Cuaderno de Estudio</v>
      </c>
      <c r="D56" s="63" t="s">
        <v>303</v>
      </c>
      <c r="E56" s="63" t="s">
        <v>153</v>
      </c>
      <c r="F56" s="13" t="str">
        <f t="shared" si="4"/>
        <v>CS_10_06_IMG47_small</v>
      </c>
      <c r="G56" s="13" t="str">
        <f ca="1">IF($F56&lt;&gt;"",IF($G$4="Recurso",VLOOKUP($E56,OFFSET('Definición técnica de imagenes'!$A$1,MATCH($G$5,'Definición técnica de imagenes'!$A$1:$A$104,0)-1,1,COUNTIF('Definición técnica de imagenes'!$A$3:$A$102,$G$5),5),5,FALSE),'Definición técnica de imagenes'!$F$16),"")</f>
        <v>526 x 370 px</v>
      </c>
      <c r="H56" s="13" t="str">
        <f t="shared" ca="1" si="5"/>
        <v>CS_10_06_IMG47_zoom</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800 x 600 px</v>
      </c>
      <c r="J56" s="63" t="s">
        <v>284</v>
      </c>
      <c r="K56" s="65"/>
    </row>
    <row r="57" spans="1:11" s="11" customFormat="1" ht="15.75">
      <c r="A57" s="12" t="str">
        <f t="shared" si="8"/>
        <v>IMG48</v>
      </c>
      <c r="B57" s="77" t="s">
        <v>285</v>
      </c>
      <c r="C57" s="20" t="str">
        <f t="shared" si="7"/>
        <v>Cuaderno de Estudio</v>
      </c>
      <c r="D57" s="63" t="s">
        <v>303</v>
      </c>
      <c r="E57" s="63" t="s">
        <v>153</v>
      </c>
      <c r="F57" s="13" t="str">
        <f t="shared" si="4"/>
        <v>CS_10_06_IMG48_small</v>
      </c>
      <c r="G57" s="13" t="str">
        <f ca="1">IF($F57&lt;&gt;"",IF($G$4="Recurso",VLOOKUP($E57,OFFSET('Definición técnica de imagenes'!$A$1,MATCH($G$5,'Definición técnica de imagenes'!$A$1:$A$104,0)-1,1,COUNTIF('Definición técnica de imagenes'!$A$3:$A$102,$G$5),5),5,FALSE),'Definición técnica de imagenes'!$F$16),"")</f>
        <v>526 x 370 px</v>
      </c>
      <c r="H57" s="13" t="str">
        <f t="shared" ca="1" si="5"/>
        <v>CS_10_06_IMG48_zoom</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800 x 600 px</v>
      </c>
      <c r="J57" s="77" t="s">
        <v>286</v>
      </c>
      <c r="K57" s="65"/>
    </row>
    <row r="58" spans="1:11" s="11" customFormat="1" ht="15.75">
      <c r="A58" s="12" t="str">
        <f t="shared" si="8"/>
        <v>IMG49</v>
      </c>
      <c r="B58" s="77" t="s">
        <v>287</v>
      </c>
      <c r="C58" s="20" t="str">
        <f t="shared" si="7"/>
        <v>Cuaderno de Estudio</v>
      </c>
      <c r="D58" s="63" t="s">
        <v>303</v>
      </c>
      <c r="E58" s="63" t="s">
        <v>153</v>
      </c>
      <c r="F58" s="13" t="str">
        <f t="shared" si="4"/>
        <v>CS_10_06_IMG49_small</v>
      </c>
      <c r="G58" s="13" t="str">
        <f ca="1">IF($F58&lt;&gt;"",IF($G$4="Recurso",VLOOKUP($E58,OFFSET('Definición técnica de imagenes'!$A$1,MATCH($G$5,'Definición técnica de imagenes'!$A$1:$A$104,0)-1,1,COUNTIF('Definición técnica de imagenes'!$A$3:$A$102,$G$5),5),5,FALSE),'Definición técnica de imagenes'!$F$16),"")</f>
        <v>526 x 370 px</v>
      </c>
      <c r="H58" s="13" t="str">
        <f t="shared" ca="1" si="5"/>
        <v>CS_10_06_IMG49_zoom</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800 x 600 px</v>
      </c>
      <c r="J58" s="63" t="s">
        <v>288</v>
      </c>
      <c r="K58" s="65"/>
    </row>
    <row r="59" spans="1:11" s="11" customFormat="1" ht="15.75">
      <c r="A59" s="12" t="str">
        <f t="shared" si="8"/>
        <v>IMG50</v>
      </c>
      <c r="B59" s="77" t="s">
        <v>289</v>
      </c>
      <c r="C59" s="20" t="str">
        <f t="shared" si="7"/>
        <v>Cuaderno de Estudio</v>
      </c>
      <c r="D59" s="63" t="s">
        <v>303</v>
      </c>
      <c r="E59" s="63" t="s">
        <v>153</v>
      </c>
      <c r="F59" s="13" t="str">
        <f t="shared" si="4"/>
        <v>CS_10_06_IMG50_small</v>
      </c>
      <c r="G59" s="13" t="str">
        <f ca="1">IF($F59&lt;&gt;"",IF($G$4="Recurso",VLOOKUP($E59,OFFSET('Definición técnica de imagenes'!$A$1,MATCH($G$5,'Definición técnica de imagenes'!$A$1:$A$104,0)-1,1,COUNTIF('Definición técnica de imagenes'!$A$3:$A$102,$G$5),5),5,FALSE),'Definición técnica de imagenes'!$F$16),"")</f>
        <v>526 x 370 px</v>
      </c>
      <c r="H59" s="13" t="str">
        <f t="shared" ca="1" si="5"/>
        <v>CS_10_06_IMG50_zoom</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800 x 600 px</v>
      </c>
      <c r="J59" s="63" t="s">
        <v>290</v>
      </c>
      <c r="K59" s="65"/>
    </row>
    <row r="60" spans="1:11" s="11" customFormat="1" ht="15.75">
      <c r="A60" s="12" t="str">
        <f t="shared" si="8"/>
        <v>IMG51</v>
      </c>
      <c r="B60" s="77" t="s">
        <v>291</v>
      </c>
      <c r="C60" s="20" t="str">
        <f t="shared" si="7"/>
        <v>Cuaderno de Estudio</v>
      </c>
      <c r="D60" s="63" t="s">
        <v>303</v>
      </c>
      <c r="E60" s="63" t="s">
        <v>153</v>
      </c>
      <c r="F60" s="13" t="str">
        <f t="shared" si="4"/>
        <v>CS_10_06_IMG51_small</v>
      </c>
      <c r="G60" s="13" t="str">
        <f ca="1">IF($F60&lt;&gt;"",IF($G$4="Recurso",VLOOKUP($E60,OFFSET('Definición técnica de imagenes'!$A$1,MATCH($G$5,'Definición técnica de imagenes'!$A$1:$A$104,0)-1,1,COUNTIF('Definición técnica de imagenes'!$A$3:$A$102,$G$5),5),5,FALSE),'Definición técnica de imagenes'!$F$16),"")</f>
        <v>526 x 370 px</v>
      </c>
      <c r="H60" s="13" t="str">
        <f t="shared" ca="1" si="5"/>
        <v>CS_10_06_IMG51_zoom</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800 x 600 px</v>
      </c>
      <c r="J60" s="77" t="s">
        <v>292</v>
      </c>
      <c r="K60" s="65"/>
    </row>
    <row r="61" spans="1:11" s="11" customFormat="1" ht="15.75">
      <c r="A61" s="12" t="str">
        <f t="shared" si="8"/>
        <v>IMG52</v>
      </c>
      <c r="B61" s="77" t="s">
        <v>293</v>
      </c>
      <c r="C61" s="20" t="str">
        <f t="shared" si="7"/>
        <v>Cuaderno de Estudio</v>
      </c>
      <c r="D61" s="63" t="s">
        <v>303</v>
      </c>
      <c r="E61" s="63" t="s">
        <v>153</v>
      </c>
      <c r="F61" s="13" t="str">
        <f t="shared" si="4"/>
        <v>CS_10_06_IMG52_small</v>
      </c>
      <c r="G61" s="13" t="str">
        <f ca="1">IF($F61&lt;&gt;"",IF($G$4="Recurso",VLOOKUP($E61,OFFSET('Definición técnica de imagenes'!$A$1,MATCH($G$5,'Definición técnica de imagenes'!$A$1:$A$104,0)-1,1,COUNTIF('Definición técnica de imagenes'!$A$3:$A$102,$G$5),5),5,FALSE),'Definición técnica de imagenes'!$F$16),"")</f>
        <v>526 x 370 px</v>
      </c>
      <c r="H61" s="13" t="str">
        <f t="shared" ca="1" si="5"/>
        <v>CS_10_06_IMG52_zoom</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800 x 600 px</v>
      </c>
      <c r="J61" s="77" t="s">
        <v>294</v>
      </c>
      <c r="K61" s="65"/>
    </row>
    <row r="62" spans="1:11" s="11" customFormat="1" ht="15.75">
      <c r="A62" s="12" t="str">
        <f t="shared" si="8"/>
        <v>IMG53</v>
      </c>
      <c r="B62" s="77" t="s">
        <v>295</v>
      </c>
      <c r="C62" s="20" t="str">
        <f t="shared" si="7"/>
        <v>Cuaderno de Estudio</v>
      </c>
      <c r="D62" s="63" t="s">
        <v>303</v>
      </c>
      <c r="E62" s="63" t="s">
        <v>153</v>
      </c>
      <c r="F62" s="13" t="str">
        <f t="shared" si="4"/>
        <v>CS_10_06_IMG53_small</v>
      </c>
      <c r="G62" s="13" t="str">
        <f ca="1">IF($F62&lt;&gt;"",IF($G$4="Recurso",VLOOKUP($E62,OFFSET('Definición técnica de imagenes'!$A$1,MATCH($G$5,'Definición técnica de imagenes'!$A$1:$A$104,0)-1,1,COUNTIF('Definición técnica de imagenes'!$A$3:$A$102,$G$5),5),5,FALSE),'Definición técnica de imagenes'!$F$16),"")</f>
        <v>526 x 370 px</v>
      </c>
      <c r="H62" s="13" t="str">
        <f t="shared" ca="1" si="5"/>
        <v>CS_10_06_IMG53_zoom</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800 x 600 px</v>
      </c>
      <c r="J62" s="77" t="s">
        <v>296</v>
      </c>
      <c r="K62" s="65"/>
    </row>
    <row r="63" spans="1:11" s="11" customFormat="1" ht="15.75">
      <c r="A63" s="12" t="str">
        <f t="shared" si="8"/>
        <v>IMG54</v>
      </c>
      <c r="B63" s="77" t="s">
        <v>297</v>
      </c>
      <c r="C63" s="20" t="str">
        <f t="shared" si="7"/>
        <v>Cuaderno de Estudio</v>
      </c>
      <c r="D63" s="63" t="s">
        <v>303</v>
      </c>
      <c r="E63" s="63" t="s">
        <v>153</v>
      </c>
      <c r="F63" s="13" t="str">
        <f t="shared" si="4"/>
        <v>CS_10_06_IMG54_small</v>
      </c>
      <c r="G63" s="13" t="str">
        <f ca="1">IF($F63&lt;&gt;"",IF($G$4="Recurso",VLOOKUP($E63,OFFSET('Definición técnica de imagenes'!$A$1,MATCH($G$5,'Definición técnica de imagenes'!$A$1:$A$104,0)-1,1,COUNTIF('Definición técnica de imagenes'!$A$3:$A$102,$G$5),5),5,FALSE),'Definición técnica de imagenes'!$F$16),"")</f>
        <v>526 x 370 px</v>
      </c>
      <c r="H63" s="13" t="str">
        <f t="shared" ca="1" si="5"/>
        <v>CS_10_06_IMG54_zoom</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800 x 600 px</v>
      </c>
      <c r="J63" s="77" t="s">
        <v>298</v>
      </c>
      <c r="K63" s="65"/>
    </row>
    <row r="64" spans="1:11" s="11" customFormat="1" ht="15.75">
      <c r="A64" s="12" t="str">
        <f t="shared" si="8"/>
        <v>IMG55</v>
      </c>
      <c r="B64" s="77" t="s">
        <v>299</v>
      </c>
      <c r="C64" s="20" t="str">
        <f t="shared" si="7"/>
        <v>Cuaderno de Estudio</v>
      </c>
      <c r="D64" s="63" t="s">
        <v>303</v>
      </c>
      <c r="E64" s="63" t="s">
        <v>153</v>
      </c>
      <c r="F64" s="13" t="str">
        <f t="shared" si="4"/>
        <v>CS_10_06_IMG55_small</v>
      </c>
      <c r="G64" s="13" t="str">
        <f ca="1">IF($F64&lt;&gt;"",IF($G$4="Recurso",VLOOKUP($E64,OFFSET('Definición técnica de imagenes'!$A$1,MATCH($G$5,'Definición técnica de imagenes'!$A$1:$A$104,0)-1,1,COUNTIF('Definición técnica de imagenes'!$A$3:$A$102,$G$5),5),5,FALSE),'Definición técnica de imagenes'!$F$16),"")</f>
        <v>526 x 370 px</v>
      </c>
      <c r="H64" s="13" t="str">
        <f t="shared" ca="1" si="5"/>
        <v>CS_10_06_IMG55_zoom</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800 x 600 px</v>
      </c>
      <c r="J64" s="77" t="s">
        <v>300</v>
      </c>
      <c r="K64" s="65"/>
    </row>
    <row r="65" spans="1:11" s="11" customFormat="1" ht="15.75">
      <c r="A65" s="12" t="str">
        <f t="shared" si="8"/>
        <v>IMG56</v>
      </c>
      <c r="B65" s="77" t="s">
        <v>301</v>
      </c>
      <c r="C65" s="20" t="str">
        <f t="shared" si="7"/>
        <v>Cuaderno de Estudio</v>
      </c>
      <c r="D65" s="63" t="s">
        <v>303</v>
      </c>
      <c r="E65" s="63" t="s">
        <v>153</v>
      </c>
      <c r="F65" s="13" t="str">
        <f t="shared" si="4"/>
        <v>CS_10_06_IMG56_small</v>
      </c>
      <c r="G65" s="13" t="str">
        <f ca="1">IF($F65&lt;&gt;"",IF($G$4="Recurso",VLOOKUP($E65,OFFSET('Definición técnica de imagenes'!$A$1,MATCH($G$5,'Definición técnica de imagenes'!$A$1:$A$104,0)-1,1,COUNTIF('Definición técnica de imagenes'!$A$3:$A$102,$G$5),5),5,FALSE),'Definición técnica de imagenes'!$F$16),"")</f>
        <v>526 x 370 px</v>
      </c>
      <c r="H65" s="13" t="str">
        <f t="shared" ca="1" si="5"/>
        <v>CS_10_06_IMG56_zoom</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800 x 600 px</v>
      </c>
      <c r="J65" s="77" t="s">
        <v>302</v>
      </c>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54" r:id="rId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22" customWidth="1"/>
    <col min="2" max="2" width="11" style="22"/>
    <col min="3" max="3" width="13.77734375" style="22" customWidth="1"/>
    <col min="4" max="4" width="11.33203125" style="22" customWidth="1"/>
    <col min="5" max="7" width="11" style="22"/>
    <col min="8" max="11" width="11" style="22" hidden="1" customWidth="1"/>
    <col min="12" max="16384" width="11" style="22"/>
  </cols>
  <sheetData>
    <row r="1" spans="1:11" ht="16.5" thickBot="1">
      <c r="A1" s="97" t="s">
        <v>38</v>
      </c>
      <c r="B1" s="98"/>
      <c r="C1" s="98"/>
      <c r="D1" s="98"/>
      <c r="E1" s="98"/>
      <c r="F1" s="99"/>
    </row>
    <row r="2" spans="1:11" ht="15.75">
      <c r="A2" s="30" t="s">
        <v>42</v>
      </c>
      <c r="B2" s="31"/>
      <c r="C2" s="100" t="s">
        <v>13</v>
      </c>
      <c r="D2" s="101"/>
      <c r="E2" s="102"/>
      <c r="F2" s="32"/>
    </row>
    <row r="3" spans="1:11" ht="60">
      <c r="A3" s="33" t="s">
        <v>43</v>
      </c>
      <c r="B3" s="31"/>
      <c r="C3" s="106" t="s">
        <v>14</v>
      </c>
      <c r="D3" s="107"/>
      <c r="E3" s="108"/>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5.75" thickBot="1">
      <c r="A5" s="33" t="s">
        <v>45</v>
      </c>
      <c r="B5" s="31"/>
      <c r="C5" s="28" t="s">
        <v>35</v>
      </c>
      <c r="D5" s="109" t="str">
        <f>CONCATENATE(H21,"_",I21,"_",J21,"_CO")</f>
        <v>LE_07_04_CO</v>
      </c>
      <c r="E5" s="110"/>
      <c r="F5" s="32"/>
      <c r="H5" s="22" t="s">
        <v>22</v>
      </c>
      <c r="I5" s="22" t="s">
        <v>26</v>
      </c>
      <c r="J5" s="22">
        <v>2</v>
      </c>
      <c r="K5" s="22">
        <v>2</v>
      </c>
    </row>
    <row r="6" spans="1:11" ht="30.75" thickBot="1">
      <c r="A6" s="30" t="s">
        <v>10</v>
      </c>
      <c r="B6" s="31"/>
      <c r="C6" s="31"/>
      <c r="D6" s="31"/>
      <c r="E6" s="31"/>
      <c r="F6" s="32"/>
      <c r="H6" s="22" t="s">
        <v>23</v>
      </c>
      <c r="I6" s="22" t="s">
        <v>27</v>
      </c>
      <c r="J6" s="22">
        <v>3</v>
      </c>
      <c r="K6" s="22">
        <v>3</v>
      </c>
    </row>
    <row r="7" spans="1:11" ht="48" thickBot="1">
      <c r="A7" s="33" t="s">
        <v>11</v>
      </c>
      <c r="B7" s="31"/>
      <c r="C7" s="59" t="s">
        <v>119</v>
      </c>
      <c r="D7" s="95" t="str">
        <f>CONCATENATE("SolicitudGrafica_",D5,".xls")</f>
        <v>SolicitudGrafica_LE_07_04_CO.xls</v>
      </c>
      <c r="E7" s="95"/>
      <c r="F7" s="96"/>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0.75" thickBot="1">
      <c r="A10" s="34" t="s">
        <v>36</v>
      </c>
      <c r="B10" s="35"/>
      <c r="C10" s="35"/>
      <c r="D10" s="35"/>
      <c r="E10" s="35"/>
      <c r="F10" s="36"/>
      <c r="I10" s="22" t="s">
        <v>31</v>
      </c>
      <c r="J10" s="22">
        <v>7</v>
      </c>
      <c r="K10" s="22">
        <v>7</v>
      </c>
    </row>
    <row r="11" spans="1:11">
      <c r="I11" s="22" t="s">
        <v>32</v>
      </c>
      <c r="J11" s="22">
        <v>8</v>
      </c>
      <c r="K11" s="22">
        <v>8</v>
      </c>
    </row>
    <row r="12" spans="1:11" ht="15.75" thickBot="1">
      <c r="I12" s="22" t="s">
        <v>37</v>
      </c>
      <c r="J12" s="22">
        <v>9</v>
      </c>
      <c r="K12" s="22">
        <v>9</v>
      </c>
    </row>
    <row r="13" spans="1:11" ht="15.75">
      <c r="A13" s="97" t="s">
        <v>41</v>
      </c>
      <c r="B13" s="98"/>
      <c r="C13" s="98"/>
      <c r="D13" s="98"/>
      <c r="E13" s="98"/>
      <c r="F13" s="99"/>
      <c r="I13" s="22" t="s">
        <v>33</v>
      </c>
      <c r="J13" s="22">
        <v>10</v>
      </c>
      <c r="K13" s="22">
        <v>10</v>
      </c>
    </row>
    <row r="14" spans="1:11" ht="15.75" thickBot="1">
      <c r="A14" s="33"/>
      <c r="B14" s="31"/>
      <c r="C14" s="31"/>
      <c r="D14" s="31"/>
      <c r="E14" s="31"/>
      <c r="F14" s="32"/>
      <c r="I14" s="22" t="s">
        <v>34</v>
      </c>
      <c r="J14" s="22">
        <v>11</v>
      </c>
      <c r="K14" s="22">
        <v>11</v>
      </c>
    </row>
    <row r="15" spans="1:11" ht="15.75">
      <c r="A15" s="30" t="s">
        <v>46</v>
      </c>
      <c r="B15" s="31"/>
      <c r="C15" s="100" t="s">
        <v>49</v>
      </c>
      <c r="D15" s="101"/>
      <c r="E15" s="101"/>
      <c r="F15" s="102"/>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103" t="str">
        <f>CONCATENATE(H21,"_",I21,"_",J21,"_",K45)</f>
        <v>LE_07_04_REC10</v>
      </c>
      <c r="E17" s="104"/>
      <c r="F17" s="105"/>
      <c r="J17" s="22">
        <v>14</v>
      </c>
      <c r="K17" s="22">
        <v>14</v>
      </c>
    </row>
    <row r="18" spans="1:11" ht="75.75" thickBot="1">
      <c r="A18" s="33" t="s">
        <v>48</v>
      </c>
      <c r="B18" s="31"/>
      <c r="C18" s="59" t="s">
        <v>120</v>
      </c>
      <c r="D18" s="95" t="str">
        <f>CONCATENATE("SolicitudGrafica_",D17,".xls")</f>
        <v>SolicitudGrafica_LE_07_04_REC10.xls</v>
      </c>
      <c r="E18" s="95"/>
      <c r="F18" s="96"/>
      <c r="J18" s="22">
        <v>15</v>
      </c>
      <c r="K18" s="22">
        <v>15</v>
      </c>
    </row>
    <row r="19" spans="1:11" ht="15.75">
      <c r="A19" s="30" t="s">
        <v>10</v>
      </c>
      <c r="B19" s="31"/>
      <c r="C19" s="31"/>
      <c r="D19" s="31"/>
      <c r="E19" s="31"/>
      <c r="F19" s="32"/>
      <c r="H19" s="22">
        <v>3</v>
      </c>
      <c r="J19" s="22">
        <v>16</v>
      </c>
      <c r="K19" s="22">
        <v>16</v>
      </c>
    </row>
    <row r="20" spans="1:11" ht="60.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7734375" defaultRowHeight="15"/>
  <cols>
    <col min="1" max="1" width="21" style="22" customWidth="1"/>
    <col min="2" max="2" width="24.21875" style="22" customWidth="1"/>
    <col min="3" max="3" width="16.88671875" style="22" customWidth="1"/>
    <col min="4" max="4" width="12.77734375" style="22" customWidth="1"/>
    <col min="5" max="5" width="6.77734375" style="22" customWidth="1"/>
    <col min="6" max="6" width="12.77734375" style="22" customWidth="1"/>
    <col min="7" max="7" width="12.6640625" style="22" customWidth="1"/>
    <col min="8" max="8" width="24.44140625" style="22" customWidth="1"/>
    <col min="9" max="9" width="27.21875" style="22" customWidth="1"/>
    <col min="10" max="10" width="44.44140625" style="22" customWidth="1"/>
    <col min="11" max="16384" width="10.77734375" style="22"/>
  </cols>
  <sheetData>
    <row r="1" spans="1:10">
      <c r="A1" s="112" t="s">
        <v>56</v>
      </c>
      <c r="B1" s="112" t="s">
        <v>149</v>
      </c>
      <c r="C1" s="112" t="s">
        <v>63</v>
      </c>
      <c r="D1" s="112" t="s">
        <v>64</v>
      </c>
      <c r="E1" s="112" t="s">
        <v>5</v>
      </c>
      <c r="F1" s="112" t="s">
        <v>65</v>
      </c>
      <c r="G1" s="112" t="s">
        <v>66</v>
      </c>
      <c r="H1" s="111" t="s">
        <v>68</v>
      </c>
      <c r="I1" s="111"/>
    </row>
    <row r="2" spans="1:10">
      <c r="A2" s="112"/>
      <c r="B2" s="112"/>
      <c r="C2" s="112"/>
      <c r="D2" s="112"/>
      <c r="E2" s="112"/>
      <c r="F2" s="112"/>
      <c r="G2" s="112"/>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1"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5" customFormat="1" ht="14.65" customHeight="1">
      <c r="A15" s="73" t="s">
        <v>96</v>
      </c>
      <c r="B15" s="73"/>
      <c r="C15" s="73" t="s">
        <v>97</v>
      </c>
      <c r="D15" s="74" t="s">
        <v>98</v>
      </c>
      <c r="E15" s="73" t="s">
        <v>93</v>
      </c>
      <c r="F15" s="73" t="s">
        <v>117</v>
      </c>
      <c r="G15" s="73"/>
      <c r="H15" s="74" t="s">
        <v>122</v>
      </c>
      <c r="I15" s="73"/>
      <c r="J15" s="75"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0"/>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0"/>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ht="15.75">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2015-08-30T14:20:33Z</dcterms:modified>
</cp:coreProperties>
</file>