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A10" i="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7" i="1"/>
  <c r="A28" i="1"/>
  <c r="A29" i="1"/>
  <c r="A30" i="1"/>
  <c r="C11" i="1"/>
  <c r="C12" i="1"/>
  <c r="C13" i="1"/>
  <c r="C14" i="1"/>
  <c r="C15" i="1"/>
  <c r="C16" i="1"/>
  <c r="C17" i="1"/>
  <c r="C19" i="1"/>
  <c r="C20" i="1"/>
  <c r="C21" i="1"/>
  <c r="C22" i="1"/>
  <c r="F5" i="1"/>
  <c r="I21" i="2"/>
  <c r="K45" i="2"/>
  <c r="H21" i="2"/>
  <c r="J21" i="2"/>
  <c r="D17" i="2"/>
  <c r="D5" i="2"/>
  <c r="H10" i="1"/>
  <c r="G10" i="1"/>
</calcChain>
</file>

<file path=xl/sharedStrings.xml><?xml version="1.0" encoding="utf-8"?>
<sst xmlns="http://schemas.openxmlformats.org/spreadsheetml/2006/main" count="304" uniqueCount="198">
  <si>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</si>
  <si>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</si>
  <si>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</si>
  <si>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</si>
  <si>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</si>
  <si>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</si>
  <si>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</si>
  <si>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</si>
  <si>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</si>
  <si>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</si>
  <si>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</si>
  <si>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</si>
  <si>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</si>
  <si>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</si>
  <si>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</si>
  <si>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</si>
  <si>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</si>
  <si>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</si>
  <si>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</si>
  <si>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</si>
  <si>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</si>
  <si>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</si>
  <si>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</si>
  <si>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</si>
  <si>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</si>
  <si>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</si>
  <si>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</si>
  <si>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</si>
  <si>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</si>
  <si>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</si>
  <si>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</si>
  <si>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</si>
  <si>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</si>
  <si>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</si>
  <si>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</si>
  <si>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</si>
  <si>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</si>
  <si>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</si>
  <si>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</si>
  <si>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</si>
  <si>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</si>
  <si>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</si>
  <si>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</si>
  <si>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</si>
  <si>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</si>
  <si>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</si>
  <si>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</si>
  <si>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</si>
  <si>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</si>
  <si>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</si>
  <si>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</si>
  <si>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</si>
  <si>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</si>
  <si>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</si>
  <si>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</si>
  <si>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</si>
  <si>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</si>
  <si>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</si>
  <si>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</si>
  <si>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</si>
  <si>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</si>
  <si>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</si>
  <si>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</si>
  <si>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</si>
  <si>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</si>
  <si>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</si>
  <si>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</si>
  <si>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</si>
  <si>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</si>
  <si>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</si>
  <si>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</si>
  <si>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</si>
  <si>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</si>
  <si>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</si>
  <si>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</si>
  <si>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</si>
  <si>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</si>
  <si>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</si>
  <si>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</si>
  <si>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</si>
  <si>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</si>
  <si>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</si>
  <si>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</si>
  <si>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</si>
  <si>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</si>
  <si>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</si>
  <si>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</si>
  <si>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</si>
  <si>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</si>
  <si>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</si>
  <si>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</si>
  <si>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</si>
  <si>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</si>
  <si>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</si>
  <si>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</si>
  <si>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</si>
  <si>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</si>
  <si>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</si>
  <si>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</si>
  <si>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</si>
  <si>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</si>
  <si>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</si>
  <si>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</si>
  <si>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</si>
  <si>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</si>
  <si>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</si>
  <si>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</si>
  <si>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</si>
  <si>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</si>
  <si>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</si>
  <si>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</si>
  <si>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</si>
  <si>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</si>
  <si>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</si>
  <si>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</si>
  <si>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</si>
  <si>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</si>
  <si>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</si>
  <si>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</si>
  <si>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</si>
  <si>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</si>
  <si>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</si>
  <si>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</si>
  <si>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</si>
  <si>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</si>
  <si>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</si>
  <si>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</si>
  <si>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</si>
  <si>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</si>
  <si>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</si>
  <si>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</si>
  <si>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</si>
  <si>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</si>
  <si>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</si>
  <si>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</si>
  <si>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</si>
  <si>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</si>
  <si>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</si>
  <si>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</si>
  <si>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</si>
  <si>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</si>
  <si>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</si>
  <si>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</si>
  <si>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</si>
  <si>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</si>
  <si>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</si>
  <si>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</si>
  <si>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</si>
  <si>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CS_04_02_CO</t>
  </si>
  <si>
    <t>Marcela Guevara B.</t>
  </si>
  <si>
    <t>El Descubrimiento de América</t>
  </si>
  <si>
    <t>Fotografía</t>
  </si>
  <si>
    <t xml:space="preserve">Shutterstock, imagen 85836697 </t>
  </si>
  <si>
    <t>Detalle fachada Universidad Salamanca</t>
  </si>
  <si>
    <t>http://images.slideplayer.es/2/140924/slides/slide_6.jpg</t>
  </si>
  <si>
    <t>Ilustración</t>
  </si>
  <si>
    <t xml:space="preserve">Shutterstock, imagen 25285753 </t>
  </si>
  <si>
    <t>Hombre de Vitruvio de Leonardo Da Vinci</t>
  </si>
  <si>
    <t xml:space="preserve">Shutterstock, imagen 138518627 </t>
  </si>
  <si>
    <t>Barco del siglo xv</t>
  </si>
  <si>
    <t>Shutterstock, imagen 114095437</t>
  </si>
  <si>
    <t>Condimentos</t>
  </si>
  <si>
    <t xml:space="preserve">Shutterstock, imagen 167559413 </t>
  </si>
  <si>
    <t>https://endrina.files.wordpress.com/2015/03/reconquista-general1-21.jpg.</t>
  </si>
  <si>
    <t>Mapa de la Península Ibérica del siglo XV</t>
  </si>
  <si>
    <t xml:space="preserve">Shutterstock, imagen 249755386 </t>
  </si>
  <si>
    <t>IMG09</t>
  </si>
  <si>
    <t>La propuesta de Cristóbal Colón</t>
  </si>
  <si>
    <t>Ilustrar Tierra redonda en donde solo es visible la parte de África, Europa y Asia. Trazar una flecha que salga desde Europa hacia el occidente, dé la vuelta por detrás al mundo y aparezca nuevamente por Asia, apuntando hacia China y Japón.</t>
  </si>
  <si>
    <t xml:space="preserve">Shutterstock, imagen 86351968 </t>
  </si>
  <si>
    <t>IMG10</t>
  </si>
  <si>
    <t xml:space="preserve">Shutterstock, imagen 207984754 </t>
  </si>
  <si>
    <t>IMG11</t>
  </si>
  <si>
    <t>Monumento Principe Enrique</t>
  </si>
  <si>
    <t>Cristóbal Colón mostrando su Proyecto al Concejo de Salamanca</t>
  </si>
  <si>
    <t xml:space="preserve">http://aulaplaneta.planetasaber.com/encyclopedia/default.asp?idpack=9&amp;idpil=0009IT01&amp;ruta=Buscador </t>
  </si>
  <si>
    <t>IMG12</t>
  </si>
  <si>
    <t xml:space="preserve">Astrónomo Ptolomeo </t>
  </si>
  <si>
    <t>http://aulaplaneta.planetasaber.com/encyclopedia/default.asp?idpack=9&amp;idpil=0009IT01&amp;ruta=Buscador</t>
  </si>
  <si>
    <t>IMG13</t>
  </si>
  <si>
    <t>Fotografía Cristóbal Colón</t>
  </si>
  <si>
    <t xml:space="preserve">Shutterstock, imagen 252132442 </t>
  </si>
  <si>
    <t>IMG14</t>
  </si>
  <si>
    <t>Primer viaje de Cristóbal Colón</t>
  </si>
  <si>
    <t xml:space="preserve">Shutterstock, imagen 264018758 </t>
  </si>
  <si>
    <t>IMG15</t>
  </si>
  <si>
    <t>Mural sobre un viaje de Cristóbal Colón</t>
  </si>
  <si>
    <t xml:space="preserve">Shutterstock, imagen 97812437 </t>
  </si>
  <si>
    <t>IMG16</t>
  </si>
  <si>
    <t>Shutterstock 252139183</t>
  </si>
  <si>
    <t>IMG17</t>
  </si>
  <si>
    <t>Cristóbal Colón tomando posesión del Nuevo Mundo</t>
  </si>
  <si>
    <t>Comerciante del Medioevo llevando sus cuentas y contando dinero</t>
  </si>
  <si>
    <t>Ilustrar el mapa de la Península Ibérica del siglo XV. Guiarse por el que dice 1450 en https://endrina.files.wordpress.com/2015/03/reconquista-general1-21.jpg. Debe verse el continente Europeo, como en la ilustración de referencia, pero el color solo debe ir en la Península Ibérica. Poner en rojo lo que en el mapa aparece como rojo, naranja y morado. Dejar el color verde donde está. Poner en blanco, como el resto del mapa, lo que está en amarillo. No escribir sobre el mapa. Poner las siguientes convenciones: Territorios de España (color rojo); y Territorios de Portugal (color verde).</t>
  </si>
  <si>
    <t>Ilustrar a un comerciante del Medioevo llevando sus cuentas y contando dinero. Guiarse por: http://images.slideplayer.es/2/140924/slides/slide_6.jpg</t>
  </si>
  <si>
    <t>Cañón medieval</t>
  </si>
  <si>
    <t xml:space="preserve">Planeta Tierra </t>
  </si>
  <si>
    <t>Ilustración Enciclopedia de los Niños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</si>
</sst>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2" fillId="0" borderId="5" xfId="51" applyNumberFormat="1" applyFont="1" applyFill="1" applyBorder="1" applyAlignment="1">
      <alignment horizontal="left" vertical="center" wrapText="1"/>
    </xf>
    <xf numFmtId="0" fontId="21" fillId="0" borderId="5" xfId="51" applyFont="1" applyBorder="1" applyAlignment="1">
      <alignment horizontal="left" wrapText="1"/>
    </xf>
    <xf numFmtId="0" fontId="2" fillId="0" borderId="0" xfId="0" applyFont="1" applyAlignment="1">
      <alignment horizontal="justify"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mages.slideplayer.es/2/140924/slides/slide_6.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120" zoomScaleNormal="120" zoomScalePageLayoutView="140" workbookViewId="0">
      <pane ySplit="9" topLeftCell="A19" activePane="bottomLeft" state="frozen"/>
      <selection pane="bottomLeft" activeCell="T26" sqref="T26"/>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8" t="s">
        <v>24</v>
      </c>
      <c r="D2" s="89"/>
      <c r="F2" s="81" t="s">
        <v>1</v>
      </c>
      <c r="G2" s="82"/>
      <c r="H2" s="55"/>
      <c r="I2" s="55"/>
      <c r="J2" s="16"/>
    </row>
    <row r="3" spans="1:16" ht="15.75" x14ac:dyDescent="0.25">
      <c r="A3" s="1"/>
      <c r="B3" s="4" t="s">
        <v>9</v>
      </c>
      <c r="C3" s="90">
        <v>4</v>
      </c>
      <c r="D3" s="91"/>
      <c r="F3" s="83">
        <v>42108</v>
      </c>
      <c r="G3" s="84"/>
      <c r="H3" s="55"/>
      <c r="I3" s="55"/>
      <c r="J3" s="16"/>
    </row>
    <row r="4" spans="1:16" ht="16.5" x14ac:dyDescent="0.3">
      <c r="A4" s="1"/>
      <c r="B4" s="4" t="s">
        <v>55</v>
      </c>
      <c r="C4" s="90" t="s">
        <v>150</v>
      </c>
      <c r="D4" s="91"/>
      <c r="E4" s="5"/>
      <c r="F4" s="54" t="s">
        <v>56</v>
      </c>
      <c r="G4" s="53" t="s">
        <v>147</v>
      </c>
      <c r="H4" s="55"/>
      <c r="I4" s="55"/>
      <c r="J4" s="16"/>
      <c r="K4" s="16"/>
    </row>
    <row r="5" spans="1:16" ht="16.5" thickBot="1" x14ac:dyDescent="0.3">
      <c r="A5" s="1"/>
      <c r="B5" s="6" t="s">
        <v>2</v>
      </c>
      <c r="C5" s="92" t="s">
        <v>149</v>
      </c>
      <c r="D5" s="93"/>
      <c r="E5" s="5"/>
      <c r="F5" s="52" t="str">
        <f>IF(G4="Recurso","Motor del recurso","")</f>
        <v/>
      </c>
      <c r="G5" s="52" t="s">
        <v>58</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148</v>
      </c>
      <c r="D7" s="38" t="s">
        <v>40</v>
      </c>
      <c r="F7" s="1"/>
      <c r="G7" s="1"/>
      <c r="H7" s="1"/>
      <c r="I7" s="1"/>
      <c r="J7" s="16"/>
      <c r="K7" s="16"/>
    </row>
    <row r="8" spans="1:16" s="9" customFormat="1" ht="16.5" thickBot="1" x14ac:dyDescent="0.3">
      <c r="A8" s="10"/>
      <c r="B8" s="10"/>
      <c r="C8" s="10"/>
      <c r="D8" s="11"/>
      <c r="E8" s="11"/>
      <c r="F8" s="85" t="s">
        <v>63</v>
      </c>
      <c r="G8" s="86"/>
      <c r="H8" s="86"/>
      <c r="I8" s="87"/>
      <c r="J8" s="18"/>
      <c r="K8" s="12"/>
      <c r="L8" s="2"/>
      <c r="M8" s="2"/>
      <c r="N8" s="2"/>
      <c r="O8" s="2"/>
      <c r="P8" s="2"/>
    </row>
    <row r="9" spans="1:16" ht="26.25" thickBot="1" x14ac:dyDescent="0.3">
      <c r="A9" s="36" t="s">
        <v>3</v>
      </c>
      <c r="B9" s="25" t="s">
        <v>10</v>
      </c>
      <c r="C9" s="24" t="s">
        <v>4</v>
      </c>
      <c r="D9" s="24" t="s">
        <v>5</v>
      </c>
      <c r="E9" s="24" t="s">
        <v>6</v>
      </c>
      <c r="F9" s="75" t="s">
        <v>62</v>
      </c>
      <c r="G9" s="75" t="s">
        <v>60</v>
      </c>
      <c r="H9" s="75" t="s">
        <v>61</v>
      </c>
      <c r="I9" s="75" t="s">
        <v>138</v>
      </c>
      <c r="J9" s="25" t="s">
        <v>7</v>
      </c>
      <c r="K9" s="26" t="s">
        <v>8</v>
      </c>
    </row>
    <row r="10" spans="1:16" s="12" customFormat="1" ht="27" x14ac:dyDescent="0.25">
      <c r="A10" s="13" t="str">
        <f>IF(OR(B10&lt;&gt;"",J10&lt;&gt;""),"IMG01","")</f>
        <v>IMG01</v>
      </c>
      <c r="B10" s="78" t="s">
        <v>152</v>
      </c>
      <c r="C10" s="27" t="str">
        <f>IF(OR(B10&lt;&gt;Ayuda!A5,J10&lt;&gt;""),IF($G$4="Recurso",CONCATENATE($G$4," ",$G$5),$G$4),"")</f>
        <v>Cuaderno de Estudio</v>
      </c>
      <c r="D10" s="14" t="s">
        <v>151</v>
      </c>
      <c r="E10" s="14" t="s">
        <v>146</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CS_04_02_CO_IMG01_zoom</v>
      </c>
      <c r="I10" s="14" t="str">
        <f>IF(OR(B10&lt;&gt;"",J10&lt;&gt;""),IF($G$4="Recurso",IF(LEFT($G$5,1)="M",VLOOKUP($G$5,'Definición técnica de imagenes'!$A$3:$G$17,6,FALSE),IF($G$5="F1","","")),'Definición técnica de imagenes'!$F$16),"")</f>
        <v>800 x 600 px</v>
      </c>
      <c r="J10" s="14" t="s">
        <v>153</v>
      </c>
      <c r="K10" s="19"/>
    </row>
    <row r="11" spans="1:16" s="12" customFormat="1" ht="13.9" customHeight="1" x14ac:dyDescent="0.25">
      <c r="A11" s="13" t="str">
        <f>IF(OR(B11&lt;&gt;"",J11&lt;&gt;""),CONCATENATE(LEFT(A10,3),IF(MID(A10,4,2)+1&lt;10,CONCATENATE("0",MID(A10,4,2)+1))),"")</f>
        <v>IMG02</v>
      </c>
      <c r="B11" s="79" t="s">
        <v>154</v>
      </c>
      <c r="C11" s="27" t="str">
        <f t="shared" ref="C11:C22" si="0">IF(OR(B11&lt;&gt;"",J11&lt;&gt;""),IF($G$4="Recurso",CONCATENATE($G$4," ",$G$5),$G$4),"")</f>
        <v>Cuaderno de Estudio</v>
      </c>
      <c r="D11" s="14" t="s">
        <v>155</v>
      </c>
      <c r="E11" s="14" t="s">
        <v>146</v>
      </c>
      <c r="F11" s="14" t="str">
        <f t="shared" ref="F11:F74" si="1">IF(OR(B11&lt;&gt;"",J11&lt;&gt;""),CONCATENATE($C$7,"_",$A11,IF($G$4="Cuaderno de Estudio","_small",CONCATENATE(IF(I11="","","n"),IF(LEFT($G$5,1)="F",".jpg",".png")))),"")</f>
        <v>CS_04_02_CO_IMG02_small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CS_04_02_CO_IMG02_zoom</v>
      </c>
      <c r="I11" s="14" t="str">
        <f>IF(OR(B11&lt;&gt;"",J11&lt;&gt;""),IF($G$4="Recurso",IF(LEFT($G$5,1)="M",VLOOKUP($G$5,'Definición técnica de imagenes'!$A$3:$G$17,6,FALSE),IF($G$5="F1","","")),'Definición técnica de imagenes'!$F$16),"")</f>
        <v>800 x 600 px</v>
      </c>
      <c r="J11" s="19" t="s">
        <v>192</v>
      </c>
      <c r="K11" s="80" t="s">
        <v>194</v>
      </c>
    </row>
    <row r="12" spans="1:16" s="12" customFormat="1" ht="27" x14ac:dyDescent="0.25">
      <c r="A12" s="13" t="str">
        <f t="shared" ref="A12:A30" si="3">IF(OR(B12&lt;&gt;"",J12&lt;&gt;""),CONCATENATE(LEFT(A11,3),IF(MID(A11,4,2)+1&lt;10,CONCATENATE("0",MID(A11,4,2)+1))),"")</f>
        <v>IMG03</v>
      </c>
      <c r="B12" s="29" t="s">
        <v>156</v>
      </c>
      <c r="C12" s="27" t="str">
        <f t="shared" si="0"/>
        <v>Cuaderno de Estudio</v>
      </c>
      <c r="D12" s="14" t="s">
        <v>151</v>
      </c>
      <c r="E12" s="14" t="s">
        <v>146</v>
      </c>
      <c r="F12" s="14" t="str">
        <f t="shared" si="1"/>
        <v>CS_04_02_CO_IMG03_small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CS_04_02_CO_IMG03_zoom</v>
      </c>
      <c r="I12" s="14" t="str">
        <f>IF(OR(B12&lt;&gt;"",J12&lt;&gt;""),IF($G$4="Recurso",IF(LEFT($G$5,1)="M",VLOOKUP($G$5,'Definición técnica de imagenes'!$A$3:$G$17,6,FALSE),IF($G$5="F1","","")),'Definición técnica de imagenes'!$F$16),"")</f>
        <v>800 x 600 px</v>
      </c>
      <c r="J12" s="19" t="s">
        <v>157</v>
      </c>
      <c r="K12" s="19"/>
    </row>
    <row r="13" spans="1:16" s="12" customFormat="1" ht="27" x14ac:dyDescent="0.25">
      <c r="A13" s="13" t="str">
        <f t="shared" si="3"/>
        <v>IMG04</v>
      </c>
      <c r="B13" s="28" t="s">
        <v>158</v>
      </c>
      <c r="C13" s="27" t="str">
        <f t="shared" si="0"/>
        <v>Cuaderno de Estudio</v>
      </c>
      <c r="D13" s="14" t="s">
        <v>151</v>
      </c>
      <c r="E13" s="14" t="s">
        <v>146</v>
      </c>
      <c r="F13" s="14" t="str">
        <f t="shared" si="1"/>
        <v>CS_04_02_CO_IMG04_small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CS_04_02_CO_IMG04_zoom</v>
      </c>
      <c r="I13" s="14" t="str">
        <f>IF(OR(B13&lt;&gt;"",J13&lt;&gt;""),IF($G$4="Recurso",IF(LEFT($G$5,1)="M",VLOOKUP($G$5,'Definición técnica de imagenes'!$A$3:$G$17,6,FALSE),IF($G$5="F1","","")),'Definición técnica de imagenes'!$F$16),"")</f>
        <v>800 x 600 px</v>
      </c>
      <c r="J13" s="19" t="s">
        <v>159</v>
      </c>
      <c r="K13" s="19"/>
    </row>
    <row r="14" spans="1:16" s="12" customFormat="1" ht="27" x14ac:dyDescent="0.25">
      <c r="A14" s="13" t="str">
        <f t="shared" si="3"/>
        <v>IMG05</v>
      </c>
      <c r="B14" s="28" t="s">
        <v>160</v>
      </c>
      <c r="C14" s="27" t="str">
        <f t="shared" si="0"/>
        <v>Cuaderno de Estudio</v>
      </c>
      <c r="D14" s="14" t="s">
        <v>151</v>
      </c>
      <c r="E14" s="14" t="s">
        <v>146</v>
      </c>
      <c r="F14" s="14" t="str">
        <f t="shared" si="1"/>
        <v>CS_04_02_CO_IMG05_small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CS_04_02_CO_IMG05_zoom</v>
      </c>
      <c r="I14" s="14" t="str">
        <f>IF(OR(B14&lt;&gt;"",J14&lt;&gt;""),IF($G$4="Recurso",IF(LEFT($G$5,1)="M",VLOOKUP($G$5,'Definición técnica de imagenes'!$A$3:$G$17,6,FALSE),IF($G$5="F1","","")),'Definición técnica de imagenes'!$F$16),"")</f>
        <v>800 x 600 px</v>
      </c>
      <c r="J14" s="19" t="s">
        <v>161</v>
      </c>
      <c r="K14" s="19"/>
    </row>
    <row r="15" spans="1:16" s="12" customFormat="1" ht="27" x14ac:dyDescent="0.25">
      <c r="A15" s="13" t="str">
        <f t="shared" si="3"/>
        <v>IMG06</v>
      </c>
      <c r="B15" s="28" t="s">
        <v>162</v>
      </c>
      <c r="C15" s="27" t="str">
        <f t="shared" si="0"/>
        <v>Cuaderno de Estudio</v>
      </c>
      <c r="D15" s="14" t="s">
        <v>151</v>
      </c>
      <c r="E15" s="14" t="s">
        <v>146</v>
      </c>
      <c r="F15" s="14" t="str">
        <f t="shared" si="1"/>
        <v>CS_04_02_CO_IMG06_small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CS_04_02_CO_IMG06_zoom</v>
      </c>
      <c r="I15" s="14" t="str">
        <f>IF(OR(B15&lt;&gt;"",J15&lt;&gt;""),IF($G$4="Recurso",IF(LEFT($G$5,1)="M",VLOOKUP($G$5,'Definición técnica de imagenes'!$A$3:$G$17,6,FALSE),IF($G$5="F1","","")),'Definición técnica de imagenes'!$F$16),"")</f>
        <v>800 x 600 px</v>
      </c>
      <c r="J15" s="21" t="s">
        <v>195</v>
      </c>
      <c r="K15" s="21"/>
    </row>
    <row r="16" spans="1:16" s="12" customFormat="1" ht="256.5" x14ac:dyDescent="0.25">
      <c r="A16" s="13" t="str">
        <f t="shared" si="3"/>
        <v>IMG07</v>
      </c>
      <c r="B16" s="28" t="s">
        <v>163</v>
      </c>
      <c r="C16" s="27" t="str">
        <f t="shared" si="0"/>
        <v>Cuaderno de Estudio</v>
      </c>
      <c r="D16" s="14" t="s">
        <v>155</v>
      </c>
      <c r="E16" s="14" t="s">
        <v>146</v>
      </c>
      <c r="F16" s="14" t="str">
        <f t="shared" si="1"/>
        <v>CS_04_02_CO_IMG07_small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CS_04_02_CO_IMG07_zoom</v>
      </c>
      <c r="I16" s="14" t="str">
        <f>IF(OR(B16&lt;&gt;"",J16&lt;&gt;""),IF($G$4="Recurso",IF(LEFT($G$5,1)="M",VLOOKUP($G$5,'Definición técnica de imagenes'!$A$3:$G$17,6,FALSE),IF($G$5="F1","","")),'Definición técnica de imagenes'!$F$16),"")</f>
        <v>800 x 600 px</v>
      </c>
      <c r="J16" s="34" t="s">
        <v>164</v>
      </c>
      <c r="K16" s="21" t="s">
        <v>193</v>
      </c>
    </row>
    <row r="17" spans="1:11" s="12" customFormat="1" ht="27" x14ac:dyDescent="0.25">
      <c r="A17" s="13" t="str">
        <f t="shared" si="3"/>
        <v>IMG08</v>
      </c>
      <c r="B17" s="28" t="s">
        <v>165</v>
      </c>
      <c r="C17" s="27" t="str">
        <f t="shared" si="0"/>
        <v>Cuaderno de Estudio</v>
      </c>
      <c r="D17" s="14" t="s">
        <v>151</v>
      </c>
      <c r="E17" s="14" t="s">
        <v>146</v>
      </c>
      <c r="F17" s="14" t="str">
        <f t="shared" si="1"/>
        <v>CS_04_02_CO_IMG08_small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CS_04_02_CO_IMG08_zoom</v>
      </c>
      <c r="I17" s="14" t="str">
        <f>IF(OR(B17&lt;&gt;"",J17&lt;&gt;""),IF($G$4="Recurso",IF(LEFT($G$5,1)="M",VLOOKUP($G$5,'Definición técnica de imagenes'!$A$3:$G$17,6,FALSE),IF($G$5="F1","","")),'Definición técnica de imagenes'!$F$16),"")</f>
        <v>800 x 600 px</v>
      </c>
      <c r="J17" s="21" t="s">
        <v>173</v>
      </c>
      <c r="K17" s="21"/>
    </row>
    <row r="18" spans="1:11" s="12" customFormat="1" ht="108" x14ac:dyDescent="0.25">
      <c r="A18" s="13" t="s">
        <v>166</v>
      </c>
      <c r="B18" s="28"/>
      <c r="C18" s="27" t="s">
        <v>147</v>
      </c>
      <c r="D18" s="14" t="s">
        <v>155</v>
      </c>
      <c r="E18" s="14" t="s">
        <v>146</v>
      </c>
      <c r="F18" s="14" t="str">
        <f t="shared" si="1"/>
        <v>CS_04_02_CO_IMG09_small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CS_04_02_CO_IMG09_zoom</v>
      </c>
      <c r="I18" s="14" t="str">
        <f>IF(OR(B18&lt;&gt;"",J18&lt;&gt;""),IF($G$4="Recurso",IF(LEFT($G$5,1)="M",VLOOKUP($G$5,'Definición técnica de imagenes'!$A$3:$G$17,6,FALSE),IF($G$5="F1","","")),'Definición técnica de imagenes'!$F$16),"")</f>
        <v>800 x 600 px</v>
      </c>
      <c r="J18" s="21" t="s">
        <v>167</v>
      </c>
      <c r="K18" s="21" t="s">
        <v>168</v>
      </c>
    </row>
    <row r="19" spans="1:11" s="12" customFormat="1" ht="27" x14ac:dyDescent="0.25">
      <c r="A19" s="13" t="s">
        <v>170</v>
      </c>
      <c r="B19" s="35" t="s">
        <v>169</v>
      </c>
      <c r="C19" s="27" t="str">
        <f t="shared" si="0"/>
        <v>Cuaderno de Estudio</v>
      </c>
      <c r="D19" s="14" t="s">
        <v>151</v>
      </c>
      <c r="E19" s="14" t="s">
        <v>146</v>
      </c>
      <c r="F19" s="14" t="str">
        <f t="shared" si="1"/>
        <v>CS_04_02_CO_IMG10_small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CS_04_02_CO_IMG10_zoom</v>
      </c>
      <c r="I19" s="14" t="str">
        <f>IF(OR(B19&lt;&gt;"",J19&lt;&gt;""),IF($G$4="Recurso",IF(LEFT($G$5,1)="M",VLOOKUP($G$5,'Definición técnica de imagenes'!$A$3:$G$17,6,FALSE),IF($G$5="F1","","")),'Definición técnica de imagenes'!$F$16),"")</f>
        <v>800 x 600 px</v>
      </c>
      <c r="J19" s="34" t="s">
        <v>174</v>
      </c>
      <c r="K19" s="21"/>
    </row>
    <row r="20" spans="1:11" s="12" customFormat="1" ht="27" x14ac:dyDescent="0.25">
      <c r="A20" s="13" t="s">
        <v>172</v>
      </c>
      <c r="B20" s="28" t="s">
        <v>171</v>
      </c>
      <c r="C20" s="27" t="str">
        <f t="shared" si="0"/>
        <v>Cuaderno de Estudio</v>
      </c>
      <c r="D20" s="14" t="s">
        <v>151</v>
      </c>
      <c r="E20" s="14" t="s">
        <v>146</v>
      </c>
      <c r="F20" s="14" t="str">
        <f t="shared" si="1"/>
        <v>CS_04_02_CO_IMG11_small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CS_04_02_CO_IMG11_zoom</v>
      </c>
      <c r="I20" s="14" t="str">
        <f>IF(OR(B20&lt;&gt;"",J20&lt;&gt;""),IF($G$4="Recurso",IF(LEFT($G$5,1)="M",VLOOKUP($G$5,'Definición técnica de imagenes'!$A$3:$G$17,6,FALSE),IF($G$5="F1","","")),'Definición técnica de imagenes'!$F$16),"")</f>
        <v>800 x 600 px</v>
      </c>
      <c r="J20" s="19" t="s">
        <v>196</v>
      </c>
      <c r="K20" s="21"/>
    </row>
    <row r="21" spans="1:11" s="12" customFormat="1" ht="67.5" x14ac:dyDescent="0.25">
      <c r="A21" s="13" t="s">
        <v>176</v>
      </c>
      <c r="B21" s="30" t="s">
        <v>175</v>
      </c>
      <c r="C21" s="27" t="str">
        <f t="shared" si="0"/>
        <v>Cuaderno de Estudio</v>
      </c>
      <c r="D21" s="14" t="s">
        <v>151</v>
      </c>
      <c r="E21" s="14" t="s">
        <v>146</v>
      </c>
      <c r="F21" s="14" t="str">
        <f t="shared" si="1"/>
        <v>CS_04_02_CO_IMG12_small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CS_04_02_CO_IMG12_zoom</v>
      </c>
      <c r="I21" s="14" t="str">
        <f>IF(OR(B21&lt;&gt;"",J21&lt;&gt;""),IF($G$4="Recurso",IF(LEFT($G$5,1)="M",VLOOKUP($G$5,'Definición técnica de imagenes'!$A$3:$G$17,6,FALSE),IF($G$5="F1","","")),'Definición técnica de imagenes'!$F$16),"")</f>
        <v>800 x 600 px</v>
      </c>
      <c r="J21" s="21" t="s">
        <v>177</v>
      </c>
      <c r="K21" s="21"/>
    </row>
    <row r="22" spans="1:11" s="12" customFormat="1" ht="67.5" x14ac:dyDescent="0.25">
      <c r="A22" s="13" t="s">
        <v>179</v>
      </c>
      <c r="B22" s="31" t="s">
        <v>178</v>
      </c>
      <c r="C22" s="27" t="str">
        <f t="shared" si="0"/>
        <v>Cuaderno de Estudio</v>
      </c>
      <c r="D22" s="14" t="s">
        <v>151</v>
      </c>
      <c r="E22" s="14" t="s">
        <v>146</v>
      </c>
      <c r="F22" s="14" t="str">
        <f t="shared" si="1"/>
        <v>CS_04_02_CO_IMG13_small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CS_04_02_CO_IMG13_zoom</v>
      </c>
      <c r="I22" s="14" t="str">
        <f>IF(OR(B22&lt;&gt;"",J22&lt;&gt;""),IF($G$4="Recurso",IF(LEFT($G$5,1)="M",VLOOKUP($G$5,'Definición técnica de imagenes'!$A$3:$G$17,6,FALSE),IF($G$5="F1","","")),'Definición técnica de imagenes'!$F$16),"")</f>
        <v>800 x 600 px</v>
      </c>
      <c r="J22" s="14" t="s">
        <v>180</v>
      </c>
      <c r="K22" s="20"/>
    </row>
    <row r="23" spans="1:11" s="12" customFormat="1" ht="27" x14ac:dyDescent="0.25">
      <c r="A23" s="13" t="s">
        <v>182</v>
      </c>
      <c r="B23" s="28" t="s">
        <v>181</v>
      </c>
      <c r="C23" s="28" t="s">
        <v>147</v>
      </c>
      <c r="D23" s="14" t="s">
        <v>151</v>
      </c>
      <c r="E23" s="14" t="s">
        <v>146</v>
      </c>
      <c r="F23" s="14" t="str">
        <f t="shared" si="1"/>
        <v>CS_04_02_CO_IMG14_small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CS_04_02_CO_IMG14_zoom</v>
      </c>
      <c r="I23" s="14" t="str">
        <f>IF(OR(B23&lt;&gt;"",J23&lt;&gt;""),IF($G$4="Recurso",IF(LEFT($G$5,1)="M",VLOOKUP($G$5,'Definición técnica de imagenes'!$A$3:$G$17,6,FALSE),IF($G$5="F1","","")),'Definición técnica de imagenes'!$F$16),"")</f>
        <v>800 x 600 px</v>
      </c>
      <c r="J23" s="19" t="s">
        <v>183</v>
      </c>
      <c r="K23" s="19"/>
    </row>
    <row r="24" spans="1:11" s="12" customFormat="1" ht="27" x14ac:dyDescent="0.25">
      <c r="A24" s="13" t="s">
        <v>185</v>
      </c>
      <c r="B24" s="27" t="s">
        <v>184</v>
      </c>
      <c r="C24" s="27" t="s">
        <v>147</v>
      </c>
      <c r="D24" s="14" t="s">
        <v>151</v>
      </c>
      <c r="E24" s="14" t="s">
        <v>146</v>
      </c>
      <c r="F24" s="14" t="str">
        <f t="shared" si="1"/>
        <v>CS_04_02_CO_IMG15_small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CS_04_02_CO_IMG15_zoom</v>
      </c>
      <c r="I24" s="14" t="str">
        <f>IF(OR(B24&lt;&gt;"",J24&lt;&gt;""),IF($G$4="Recurso",IF(LEFT($G$5,1)="M",VLOOKUP($G$5,'Definición técnica de imagenes'!$A$3:$G$17,6,FALSE),IF($G$5="F1","","")),'Definición técnica de imagenes'!$F$16),"")</f>
        <v>800 x 600 px</v>
      </c>
      <c r="J24" s="14" t="s">
        <v>186</v>
      </c>
      <c r="K24" s="15"/>
    </row>
    <row r="25" spans="1:11" s="12" customFormat="1" ht="27" x14ac:dyDescent="0.25">
      <c r="A25" s="13" t="s">
        <v>188</v>
      </c>
      <c r="B25" s="28" t="s">
        <v>187</v>
      </c>
      <c r="C25" s="28" t="s">
        <v>147</v>
      </c>
      <c r="D25" s="14" t="s">
        <v>151</v>
      </c>
      <c r="E25" s="14" t="s">
        <v>146</v>
      </c>
      <c r="F25" s="14" t="str">
        <f t="shared" si="1"/>
        <v>CS_04_02_CO_IMG16_small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CS_04_02_CO_IMG16_zoom</v>
      </c>
      <c r="I25" s="14" t="str">
        <f>IF(OR(B25&lt;&gt;"",J25&lt;&gt;""),IF($G$4="Recurso",IF(LEFT($G$5,1)="M",VLOOKUP($G$5,'Definición técnica de imagenes'!$A$3:$G$17,6,FALSE),IF($G$5="F1","","")),'Definición técnica de imagenes'!$F$16),"")</f>
        <v>800 x 600 px</v>
      </c>
      <c r="J25" s="14" t="s">
        <v>197</v>
      </c>
      <c r="K25" s="19"/>
    </row>
    <row r="26" spans="1:11" s="12" customFormat="1" ht="27" x14ac:dyDescent="0.25">
      <c r="A26" s="13" t="s">
        <v>190</v>
      </c>
      <c r="B26" s="28" t="s">
        <v>189</v>
      </c>
      <c r="C26" s="28" t="s">
        <v>147</v>
      </c>
      <c r="D26" s="14" t="s">
        <v>151</v>
      </c>
      <c r="E26" s="14" t="s">
        <v>146</v>
      </c>
      <c r="F26" s="14" t="str">
        <f t="shared" si="1"/>
        <v>CS_04_02_CO_IMG17_small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CS_04_02_CO_IMG17_zoom</v>
      </c>
      <c r="I26" s="14" t="str">
        <f>IF(OR(B26&lt;&gt;"",J26&lt;&gt;""),IF($G$4="Recurso",IF(LEFT($G$5,1)="M",VLOOKUP($G$5,'Definición técnica de imagenes'!$A$3:$G$17,6,FALSE),IF($G$5="F1","","")),'Definición técnica de imagenes'!$F$16),"")</f>
        <v>800 x 600 px</v>
      </c>
      <c r="J26" s="14" t="s">
        <v>191</v>
      </c>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6" t="s">
        <v>39</v>
      </c>
      <c r="B1" s="97"/>
      <c r="C1" s="97"/>
      <c r="D1" s="97"/>
      <c r="E1" s="97"/>
      <c r="F1" s="98"/>
    </row>
    <row r="2" spans="1:11" x14ac:dyDescent="0.25">
      <c r="A2" s="45" t="s">
        <v>43</v>
      </c>
      <c r="B2" s="46"/>
      <c r="C2" s="99" t="s">
        <v>14</v>
      </c>
      <c r="D2" s="100"/>
      <c r="E2" s="101"/>
      <c r="F2" s="47"/>
    </row>
    <row r="3" spans="1:11" ht="63" x14ac:dyDescent="0.25">
      <c r="A3" s="48" t="s">
        <v>44</v>
      </c>
      <c r="B3" s="46"/>
      <c r="C3" s="105" t="s">
        <v>15</v>
      </c>
      <c r="D3" s="106"/>
      <c r="E3" s="107"/>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8" t="str">
        <f>CONCATENATE(H21,"_",I21,"_",J21,"_CO")</f>
        <v>LE_07_04_CO</v>
      </c>
      <c r="E5" s="109"/>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4" t="str">
        <f>CONCATENATE("SolicitudGrafica_",D5,".xls")</f>
        <v>SolicitudGrafica_LE_07_04_CO.xls</v>
      </c>
      <c r="E7" s="94"/>
      <c r="F7" s="95"/>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6" t="s">
        <v>42</v>
      </c>
      <c r="B13" s="97"/>
      <c r="C13" s="97"/>
      <c r="D13" s="97"/>
      <c r="E13" s="97"/>
      <c r="F13" s="98"/>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9" t="s">
        <v>50</v>
      </c>
      <c r="D15" s="100"/>
      <c r="E15" s="100"/>
      <c r="F15" s="101"/>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2" t="str">
        <f>CONCATENATE(H21,"_",I21,"_",J21,"_",K45)</f>
        <v>LE_07_04_REC10</v>
      </c>
      <c r="E17" s="103"/>
      <c r="F17" s="104"/>
      <c r="J17" s="37">
        <v>14</v>
      </c>
      <c r="K17" s="37">
        <v>14</v>
      </c>
    </row>
    <row r="18" spans="1:11" ht="79.5" thickBot="1" x14ac:dyDescent="0.3">
      <c r="A18" s="48" t="s">
        <v>49</v>
      </c>
      <c r="B18" s="46"/>
      <c r="C18" s="77" t="s">
        <v>145</v>
      </c>
      <c r="D18" s="94" t="str">
        <f>CONCATENATE("SolicitudGrafica_",D17,".xls")</f>
        <v>SolicitudGrafica_LE_07_04_REC10.xls</v>
      </c>
      <c r="E18" s="94"/>
      <c r="F18" s="95"/>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2015-04-16T16:57:02Z</dcterms:modified>
</cp:coreProperties>
</file>