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C14" i="1"/>
  <c r="C15" i="1"/>
  <c r="F16" i="1"/>
  <c r="G16" i="1"/>
  <c r="I16" i="1"/>
  <c r="H16" i="1"/>
  <c r="A22" i="1"/>
  <c r="A21" i="1"/>
  <c r="A20" i="1"/>
  <c r="A17" i="1"/>
  <c r="A12" i="1"/>
  <c r="A13" i="1"/>
  <c r="A14" i="1"/>
  <c r="A15" i="1"/>
  <c r="A18" i="1"/>
  <c r="F19" i="1"/>
  <c r="G19" i="1"/>
  <c r="I19" i="1"/>
  <c r="H19" i="1"/>
  <c r="F22" i="1"/>
  <c r="F20" i="1"/>
  <c r="F21" i="1"/>
  <c r="F17" i="1"/>
  <c r="F12" i="1"/>
  <c r="F13" i="1"/>
  <c r="F14" i="1"/>
  <c r="F15" i="1"/>
  <c r="A11" i="1"/>
  <c r="F11" i="1"/>
  <c r="A10" i="1"/>
  <c r="F10" i="1"/>
  <c r="G10" i="1"/>
  <c r="I22" i="1"/>
  <c r="H22" i="1"/>
  <c r="G22" i="1"/>
  <c r="C22" i="1"/>
  <c r="I21" i="1"/>
  <c r="H21" i="1"/>
  <c r="G21" i="1"/>
  <c r="C21" i="1"/>
  <c r="I20" i="1"/>
  <c r="H20" i="1"/>
  <c r="G20" i="1"/>
  <c r="C20" i="1"/>
  <c r="I17" i="1"/>
  <c r="H17" i="1"/>
  <c r="G17" i="1"/>
  <c r="C17" i="1"/>
  <c r="I15" i="1"/>
  <c r="H15" i="1"/>
  <c r="G15" i="1"/>
  <c r="I13" i="1"/>
  <c r="H13" i="1"/>
  <c r="G13" i="1"/>
  <c r="C13" i="1"/>
  <c r="I12" i="1"/>
  <c r="H12" i="1"/>
  <c r="G12" i="1"/>
  <c r="C12" i="1"/>
  <c r="I11" i="1"/>
  <c r="H11" i="1"/>
  <c r="G11" i="1"/>
  <c r="C11" i="1"/>
  <c r="C10" i="1"/>
  <c r="D18" i="2"/>
  <c r="D7" i="2"/>
  <c r="G14" i="1"/>
  <c r="I14" i="1"/>
  <c r="H14" i="1"/>
  <c r="F18" i="1"/>
  <c r="G18" i="1"/>
  <c r="I18" i="1"/>
  <c r="H18"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109" i="1"/>
  <c r="G109" i="1"/>
  <c r="I109" i="1"/>
  <c r="H109" i="1"/>
  <c r="I10" i="1"/>
  <c r="C18" i="1"/>
  <c r="F5" i="1"/>
  <c r="I21" i="2"/>
  <c r="K45" i="2"/>
  <c r="H21" i="2"/>
  <c r="J21" i="2"/>
  <c r="D17" i="2"/>
  <c r="D5" i="2"/>
  <c r="H10" i="1"/>
</calcChain>
</file>

<file path=xl/sharedStrings.xml><?xml version="1.0" encoding="utf-8"?>
<sst xmlns="http://schemas.openxmlformats.org/spreadsheetml/2006/main" count="275" uniqueCount="181">
  <si>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</si>
  <si>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</si>
  <si>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</si>
  <si>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</si>
  <si>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</si>
  <si>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</si>
  <si>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</si>
  <si>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</si>
  <si>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</si>
  <si>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</si>
  <si>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</si>
  <si>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</si>
  <si>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</si>
  <si>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</si>
  <si>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</si>
  <si>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</si>
  <si>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</si>
  <si>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</si>
  <si>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</si>
  <si>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</si>
  <si>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</si>
  <si>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</si>
  <si>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</si>
  <si>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</si>
  <si>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</si>
  <si>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</si>
  <si>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</si>
  <si>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</si>
  <si>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</si>
  <si>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</si>
  <si>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</si>
  <si>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</si>
  <si>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</si>
  <si>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</si>
  <si>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</si>
  <si>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</si>
  <si>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</si>
  <si>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</si>
  <si>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</si>
  <si>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</si>
  <si>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</si>
  <si>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</si>
  <si>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</si>
  <si>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</si>
  <si>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</si>
  <si>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</si>
  <si>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</si>
  <si>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</si>
  <si>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</si>
  <si>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</si>
  <si>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</si>
  <si>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</si>
  <si>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</si>
  <si>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</si>
  <si>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</si>
  <si>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</si>
  <si>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</si>
  <si>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</si>
  <si>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</si>
  <si>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</si>
  <si>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</si>
  <si>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</si>
  <si>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</si>
  <si>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</si>
  <si>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</si>
  <si>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</si>
  <si>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</si>
  <si>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</si>
  <si>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</si>
  <si>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</si>
  <si>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</si>
  <si>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</si>
  <si>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</si>
  <si>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</si>
  <si>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</si>
  <si>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</si>
  <si>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</si>
  <si>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</si>
  <si>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</si>
  <si>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</si>
  <si>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</si>
  <si>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</si>
  <si>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</si>
  <si>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</si>
  <si>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</si>
  <si>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</si>
  <si>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</si>
  <si>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</si>
  <si>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</si>
  <si>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</si>
  <si>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</si>
  <si>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</si>
  <si>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</si>
  <si>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</si>
  <si>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</si>
  <si>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</si>
  <si>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</si>
  <si>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</si>
  <si>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</si>
  <si>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</si>
  <si>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</si>
  <si>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</si>
  <si>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</si>
  <si>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</si>
  <si>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</si>
  <si>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</si>
  <si>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</si>
  <si>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</si>
  <si>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</si>
  <si>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</si>
  <si>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</si>
  <si>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</si>
  <si>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</si>
  <si>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</si>
  <si>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</si>
  <si>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</si>
  <si>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</si>
  <si>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</si>
  <si>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</si>
  <si>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</si>
  <si>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</si>
  <si>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</si>
  <si>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</si>
  <si>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</si>
  <si>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</si>
  <si>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</si>
  <si>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</si>
  <si>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</si>
  <si>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</si>
  <si>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</si>
  <si>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</si>
  <si>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</si>
  <si>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</si>
  <si>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</si>
  <si>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</si>
  <si>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</si>
  <si>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</si>
  <si>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</si>
  <si>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</si>
  <si>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</si>
  <si>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</si>
  <si>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</si>
  <si>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</si>
  <si>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</si>
  <si>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</si>
  <si>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</si>
  <si>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</si>
  <si>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</si>
  <si>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</si>
  <si>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</si>
  <si>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</si>
  <si>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IMG07</t>
  </si>
  <si>
    <t>IMG10</t>
  </si>
  <si>
    <t xml:space="preserve">Latinoamérica en la segunda mitad del siglo XIX </t>
  </si>
  <si>
    <t>CS_08_07_CO</t>
  </si>
  <si>
    <t>http://aulaplaneta.planetasaber.com/encyclopedia/default.asp?idpack=3&amp;idpil=7108033&amp;ruta=aulaplaneta&amp;DATA=lDSdercaiPHF8PEaj6wuWzfqpXb%2b3YLTbbj%2btkCHHwY%3d</t>
  </si>
  <si>
    <t>Marquez de Pombal</t>
  </si>
  <si>
    <t>Shutterstock No 123058588</t>
  </si>
  <si>
    <t xml:space="preserve">Tiradentes - Joaquim José da Silva Xavier </t>
  </si>
  <si>
    <t>http://es.wikipedia.org/wiki/Pedro_I_de_Brasil_y_IV_de_Portugal#/media/File:DpedroI-brasil-full.jpg</t>
  </si>
  <si>
    <t>Pedro I</t>
  </si>
  <si>
    <t>http://upload.wikimedia.org/wikipedia/commons/f/fd/Lei_%C3%81urea.jpg</t>
  </si>
  <si>
    <t>Ley Áurea de 1888</t>
  </si>
  <si>
    <t>http://upload.wikimedia.org/wikipedia/commons/d/d1/RetratodompedroIIcrianca.JPG</t>
  </si>
  <si>
    <t>Pedro II</t>
  </si>
  <si>
    <t>http://es.wikipedia.org/wiki/Guerra_de_la_Triple_Alianza#/media/File:Historia_de_la_frontera_Paraguaya.JPG</t>
  </si>
  <si>
    <t>Mapa Triple Alianza-Guerra</t>
  </si>
  <si>
    <t>Shutterstock 237231922</t>
  </si>
  <si>
    <t>caña de azucar-esclavos</t>
  </si>
  <si>
    <t xml:space="preserve">Shutterstock 238975429 </t>
  </si>
  <si>
    <t>Estatua Céspedes</t>
  </si>
  <si>
    <t>http://aulaplaneta.planetasaber.com/encyclopedia/default.asp?idpack=9&amp;idpil=000FEO01&amp;ruta=aulaplaneta&amp;DATA=HqhpFuQEl5WcJGlVemT%2blTfqpXb%2b3YLTbbj%2btkCHHwY%3d</t>
  </si>
  <si>
    <t>José Martí</t>
  </si>
  <si>
    <t>http://es.wikipedia.org/wiki/Valeriano_Weyler#/media/File:ValerianoWeyler.jpg</t>
  </si>
  <si>
    <t>Valeriano Weyler</t>
  </si>
  <si>
    <t>http://es.wikipedia.org/wiki/Guerra_hispano-estadounidense#/media/File:USS_Maine_entering_Havana_harbor_HD-SN-99-01929.JPEG</t>
  </si>
  <si>
    <t>Acorazado Meine</t>
  </si>
  <si>
    <t>http://aulaplaneta.planetasaber.com/encyclopedia/default.asp?idpack=9&amp;idpil=000JMU01&amp;ruta=aulaplaneta&amp;DATA=lDSdercaiPGBvtd1b3GbczfqpXb%2b3YLTbbj%2btkCHHwY%3d35657</t>
  </si>
  <si>
    <t>Industria</t>
  </si>
  <si>
    <t>http://www.codecademy.com/tracks/web?locale_code=es</t>
  </si>
  <si>
    <t>Mapa Unasur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</si>
</sst>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7" fillId="0" borderId="5" xfId="0" applyNumberFormat="1" applyFont="1" applyFill="1" applyBorder="1" applyAlignment="1">
      <alignment vertical="center" wrapText="1"/>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12" fillId="0" borderId="5" xfId="0" applyFont="1" applyBorder="1" applyAlignment="1">
      <alignment wrapText="1"/>
    </xf>
    <xf numFmtId="0" fontId="7" fillId="0" borderId="0" xfId="0" applyFont="1" applyFill="1" applyBorder="1" applyAlignment="1">
      <alignment wrapText="1"/>
    </xf>
    <xf numFmtId="1" fontId="4" fillId="0" borderId="5" xfId="51" applyNumberFormat="1" applyFill="1" applyBorder="1" applyAlignment="1">
      <alignment horizontal="left" vertical="top" wrapText="1"/>
    </xf>
    <xf numFmtId="0" fontId="4" fillId="0" borderId="5" xfId="51" applyBorder="1" applyAlignment="1">
      <alignment horizontal="left" wrapText="1"/>
    </xf>
    <xf numFmtId="0" fontId="12" fillId="0" borderId="5" xfId="0" applyFont="1" applyBorder="1" applyAlignment="1">
      <alignment horizontal="left" wrapText="1"/>
    </xf>
    <xf numFmtId="0" fontId="20" fillId="0" borderId="5" xfId="0" applyFont="1" applyBorder="1" applyAlignment="1">
      <alignment wrapText="1"/>
    </xf>
    <xf numFmtId="0" fontId="4" fillId="0" borderId="0" xfId="51" applyAlignment="1">
      <alignment wrapText="1"/>
    </xf>
    <xf numFmtId="0" fontId="7" fillId="9" borderId="0" xfId="0" applyFont="1" applyFill="1" applyBorder="1" applyAlignment="1">
      <alignment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7" fillId="10" borderId="5" xfId="0" applyFont="1" applyFill="1" applyBorder="1" applyAlignment="1">
      <alignment vertical="center" wrapText="1"/>
    </xf>
    <xf numFmtId="0" fontId="12" fillId="10" borderId="5" xfId="0" applyFont="1" applyFill="1" applyBorder="1" applyAlignment="1">
      <alignment wrapText="1"/>
    </xf>
    <xf numFmtId="0" fontId="7" fillId="10" borderId="0" xfId="0" applyFont="1" applyFill="1" applyBorder="1" applyAlignment="1">
      <alignment wrapText="1"/>
    </xf>
    <xf numFmtId="1" fontId="7" fillId="10" borderId="5" xfId="0" applyNumberFormat="1" applyFont="1" applyFill="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RecursosGenerales/guiasYformatos/solicitudes/formatos/SolicitudGrafic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SolicitudGrafica_IMG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SolicitudGrafica_IMG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SolicitudGrafica_IMG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SolicitudGrafica_IMG1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SolicitudGrafica_IMG1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SolicitudGrafica_IMG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cell r="G3"/>
        </row>
        <row r="4">
          <cell r="A4" t="str">
            <v>M5A</v>
          </cell>
          <cell r="B4" t="str">
            <v>Test - con imagen</v>
          </cell>
          <cell r="C4" t="str">
            <v>WEB</v>
          </cell>
          <cell r="D4" t="str">
            <v>PNG</v>
          </cell>
          <cell r="E4" t="str">
            <v>286 x 286 px</v>
          </cell>
          <cell r="F4" t="str">
            <v>500 x 500 px</v>
          </cell>
          <cell r="G4"/>
        </row>
        <row r="5">
          <cell r="A5" t="str">
            <v>M6A</v>
          </cell>
          <cell r="B5" t="str">
            <v>Test de validar escritura</v>
          </cell>
          <cell r="C5" t="str">
            <v>WEB</v>
          </cell>
          <cell r="D5" t="str">
            <v>PNG</v>
          </cell>
          <cell r="E5" t="str">
            <v>286 x 286 px</v>
          </cell>
          <cell r="F5" t="str">
            <v>500 x 500 px</v>
          </cell>
          <cell r="G5"/>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row>
        <row r="8">
          <cell r="A8" t="str">
            <v>M9B</v>
          </cell>
          <cell r="B8" t="str">
            <v>Posicionar etiquetas en imagen</v>
          </cell>
          <cell r="C8" t="str">
            <v>WEB</v>
          </cell>
          <cell r="D8" t="str">
            <v>PNG</v>
          </cell>
          <cell r="E8" t="str">
            <v>286 x 286 px</v>
          </cell>
          <cell r="F8" t="str">
            <v>500 x 500 px</v>
          </cell>
          <cell r="G8"/>
        </row>
        <row r="9">
          <cell r="A9" t="str">
            <v>M9C</v>
          </cell>
          <cell r="B9" t="str">
            <v>Escribir etiquetas en imagen</v>
          </cell>
          <cell r="C9" t="str">
            <v>WEB</v>
          </cell>
          <cell r="D9" t="str">
            <v>PNG</v>
          </cell>
          <cell r="E9" t="str">
            <v>286 x 286 px</v>
          </cell>
          <cell r="F9" t="str">
            <v>500 x 500 px</v>
          </cell>
          <cell r="G9"/>
        </row>
        <row r="10">
          <cell r="A10" t="str">
            <v>M10B</v>
          </cell>
          <cell r="B10" t="str">
            <v>Contenedores de imágenes</v>
          </cell>
          <cell r="C10" t="str">
            <v>WEB</v>
          </cell>
          <cell r="D10" t="str">
            <v>PNG</v>
          </cell>
          <cell r="E10" t="str">
            <v>273 x 51 px</v>
          </cell>
          <cell r="F10"/>
          <cell r="G10"/>
        </row>
        <row r="11">
          <cell r="A11" t="str">
            <v>M12D</v>
          </cell>
          <cell r="B11" t="str">
            <v>Ordenar secuencias según texto con imagen</v>
          </cell>
          <cell r="C11" t="str">
            <v>WEB</v>
          </cell>
          <cell r="D11" t="str">
            <v>PNG</v>
          </cell>
          <cell r="E11" t="str">
            <v>286 x 286 px</v>
          </cell>
          <cell r="F11" t="str">
            <v>500 x 500 px</v>
          </cell>
          <cell r="G11"/>
        </row>
        <row r="12">
          <cell r="A12" t="str">
            <v>M101</v>
          </cell>
          <cell r="B12" t="str">
            <v>Preguntas con respuesta libre</v>
          </cell>
          <cell r="C12" t="str">
            <v>WEB</v>
          </cell>
          <cell r="D12" t="str">
            <v>PNG</v>
          </cell>
          <cell r="E12" t="str">
            <v>286 x 286 px</v>
          </cell>
          <cell r="F12" t="str">
            <v>500 x 500 px</v>
          </cell>
          <cell r="G12"/>
        </row>
        <row r="13">
          <cell r="A13" t="str">
            <v>Motores "F"</v>
          </cell>
          <cell r="B13" t="str">
            <v>F6, F6b, F7, F11, F13</v>
          </cell>
          <cell r="C13" t="str">
            <v>WEB</v>
          </cell>
          <cell r="D13" t="str">
            <v>JPG</v>
          </cell>
          <cell r="E13"/>
          <cell r="F13" t="str">
            <v>800 x 460 px</v>
          </cell>
          <cell r="G13"/>
        </row>
        <row r="14">
          <cell r="A14" t="str">
            <v>Motores "F13" Portada</v>
          </cell>
          <cell r="B14" t="str">
            <v>F13</v>
          </cell>
          <cell r="C14" t="str">
            <v>WEB</v>
          </cell>
          <cell r="D14" t="str">
            <v>PNG</v>
          </cell>
          <cell r="E14"/>
          <cell r="F14" t="str">
            <v>613 × 180 px</v>
          </cell>
          <cell r="G14"/>
        </row>
        <row r="15">
          <cell r="A15" t="str">
            <v>Diaporamas "Escriba"</v>
          </cell>
          <cell r="B15" t="str">
            <v>Foto con una linea de texto</v>
          </cell>
          <cell r="C15" t="str">
            <v>WEB, no rebasar los 100K</v>
          </cell>
          <cell r="D15" t="str">
            <v>JPG</v>
          </cell>
          <cell r="E15" t="str">
            <v>950 x 608 px</v>
          </cell>
          <cell r="F15"/>
          <cell r="G15"/>
        </row>
        <row r="16">
          <cell r="A16" t="str">
            <v>Cuaderno de estudio</v>
          </cell>
          <cell r="B16"/>
          <cell r="C16" t="str">
            <v>WEB, no rebasar los 100K</v>
          </cell>
          <cell r="D16" t="str">
            <v>JPG o PNG</v>
          </cell>
          <cell r="E16" t="str">
            <v>526 x 370 px</v>
          </cell>
          <cell r="F16" t="str">
            <v>800 x 600 px</v>
          </cell>
          <cell r="G16"/>
        </row>
        <row r="17">
          <cell r="A17" t="str">
            <v>Iconos del guión</v>
          </cell>
          <cell r="B17"/>
          <cell r="C17" t="str">
            <v>WEB</v>
          </cell>
          <cell r="D17" t="str">
            <v>PNG</v>
          </cell>
          <cell r="E17" t="str">
            <v>thumb =
132 x 69 px</v>
          </cell>
          <cell r="F17" t="str">
            <v>med =
378 x 268 px</v>
          </cell>
          <cell r="G17"/>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efreshError="1">
        <row r="10">
          <cell r="A10" t="str">
            <v>4. Finalmente, y separado por un guión bajo también, el código del país: SIEMPRE será CO, para Colombia.</v>
          </cell>
        </row>
      </sheetData>
      <sheetData sheetId="2" refreshError="1">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6">
          <cell r="A16" t="str">
            <v>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s.wikipedia.org/wiki/Valeriano_Weyler" TargetMode="External"/><Relationship Id="rId13" Type="http://schemas.openxmlformats.org/officeDocument/2006/relationships/printerSettings" Target="../printerSettings/printerSettings1.bin"/><Relationship Id="rId3" Type="http://schemas.openxmlformats.org/officeDocument/2006/relationships/hyperlink" Target="http://upload.wikimedia.org/wikipedia/commons/f/fd/Lei_%C3%81urea.jpg" TargetMode="External"/><Relationship Id="rId7" Type="http://schemas.openxmlformats.org/officeDocument/2006/relationships/hyperlink" Target="http://aulaplaneta.planetasaber.com/encyclopedia/default.asp?idpack=9&amp;idpil=000FEO01&amp;ruta=aulaplaneta&amp;DATA=HqhpFuQEl5WcJGlVemT%2blTfqpXb%2b3YLTbbj%2btkCHHwY%3d" TargetMode="External"/><Relationship Id="rId12" Type="http://schemas.openxmlformats.org/officeDocument/2006/relationships/hyperlink" Target="http://www.codecademy.com/tracks/web?locale_code=es" TargetMode="External"/><Relationship Id="rId2" Type="http://schemas.openxmlformats.org/officeDocument/2006/relationships/hyperlink" Target="http://es.wikipedia.org/wiki/Pedro_I_de_Brasil_y_IV_de_Portugal" TargetMode="External"/><Relationship Id="rId1" Type="http://schemas.openxmlformats.org/officeDocument/2006/relationships/hyperlink" Target="http://aulaplaneta.planetasaber.com/encyclopedia/default.asp?idpack=3&amp;idpil=7108033&amp;ruta=aulaplaneta&amp;DATA=lDSdercaiPHF8PEaj6wuWzfqpXb%2b3YLTbbj%2btkCHHwY%3d" TargetMode="External"/><Relationship Id="rId6" Type="http://schemas.openxmlformats.org/officeDocument/2006/relationships/hyperlink" Target="http://upload.wikimedia.org/wikipedia/commons/7/73/Guerra_peru1_1932_d.jpg" TargetMode="External"/><Relationship Id="rId11" Type="http://schemas.openxmlformats.org/officeDocument/2006/relationships/hyperlink" Target="http://es.wikipedia.org/wiki/Guerra_hispano-estadounidense" TargetMode="External"/><Relationship Id="rId5" Type="http://schemas.openxmlformats.org/officeDocument/2006/relationships/hyperlink" Target="http://es.wikipedia.org/wiki/Guerra_de_la_Triple_Alianza" TargetMode="External"/><Relationship Id="rId10" Type="http://schemas.openxmlformats.org/officeDocument/2006/relationships/hyperlink" Target="http://www.bibliotecanacional.gov.co/sites/default/files/u8165/imagenes/Exposiciones_virtuales/voragine/Campa__a_en_el_Nuevo_Tiempo__Baja_%20%281%29.jpg" TargetMode="External"/><Relationship Id="rId4" Type="http://schemas.openxmlformats.org/officeDocument/2006/relationships/hyperlink" Target="http://upload.wikimedia.org/wikipedia/commons/d/d1/RetratodompedroIIcrianca.JPG" TargetMode="External"/><Relationship Id="rId9" Type="http://schemas.openxmlformats.org/officeDocument/2006/relationships/hyperlink" Target="http://aulaplaneta.planetasaber.com/encyclopedia/default.asp?idpack=9&amp;idpil=000JMU01&amp;ruta=aulaplaneta&amp;DATA=lDSdercaiPGBvtd1b3GbczfqpXb%2b3YLTbbj%2btkCHHwY%3d3565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9"/>
  <sheetViews>
    <sheetView showGridLines="0" tabSelected="1" zoomScale="69" zoomScaleNormal="69" zoomScalePageLayoutView="140" workbookViewId="0">
      <pane ySplit="9" topLeftCell="A10" activePane="bottomLeft" state="frozen"/>
      <selection pane="bottomLeft" activeCell="A16" sqref="A16"/>
    </sheetView>
  </sheetViews>
  <sheetFormatPr baseColWidth="10" defaultColWidth="10.875" defaultRowHeight="13.5" x14ac:dyDescent="0.25"/>
  <cols>
    <col min="1" max="1" width="7.875" style="2" customWidth="1"/>
    <col min="2" max="2" width="67.75" style="2" customWidth="1"/>
    <col min="3" max="3" width="23.37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91" t="s">
        <v>24</v>
      </c>
      <c r="D2" s="92"/>
      <c r="F2" s="84" t="s">
        <v>1</v>
      </c>
      <c r="G2" s="85"/>
      <c r="H2" s="48"/>
      <c r="I2" s="48"/>
      <c r="J2" s="16"/>
    </row>
    <row r="3" spans="1:16" ht="15.75" x14ac:dyDescent="0.25">
      <c r="A3" s="1"/>
      <c r="B3" s="4" t="s">
        <v>9</v>
      </c>
      <c r="C3" s="93">
        <v>8</v>
      </c>
      <c r="D3" s="94"/>
      <c r="F3" s="86">
        <v>42136</v>
      </c>
      <c r="G3" s="87"/>
      <c r="H3" s="48"/>
      <c r="I3" s="48"/>
      <c r="J3" s="16"/>
    </row>
    <row r="4" spans="1:16" ht="16.5" x14ac:dyDescent="0.3">
      <c r="A4" s="1"/>
      <c r="B4" s="4" t="s">
        <v>55</v>
      </c>
      <c r="C4" s="93" t="s">
        <v>153</v>
      </c>
      <c r="D4" s="94"/>
      <c r="E4" s="5"/>
      <c r="F4" s="47" t="s">
        <v>56</v>
      </c>
      <c r="G4" s="46" t="s">
        <v>146</v>
      </c>
      <c r="H4" s="48"/>
      <c r="I4" s="48"/>
      <c r="J4" s="16"/>
      <c r="K4" s="16"/>
    </row>
    <row r="5" spans="1:16" ht="16.5" thickBot="1" x14ac:dyDescent="0.3">
      <c r="A5" s="1"/>
      <c r="B5" s="6" t="s">
        <v>2</v>
      </c>
      <c r="C5" s="95" t="s">
        <v>148</v>
      </c>
      <c r="D5" s="96"/>
      <c r="E5" s="5"/>
      <c r="F5" s="45" t="str">
        <f>IF(G4="Recurso","Motor del recurso","")</f>
        <v/>
      </c>
      <c r="G5" s="45" t="s">
        <v>103</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154</v>
      </c>
      <c r="D7" s="31" t="s">
        <v>40</v>
      </c>
      <c r="F7" s="1"/>
      <c r="G7" s="1"/>
      <c r="H7" s="1"/>
      <c r="I7" s="1"/>
      <c r="J7" s="16"/>
      <c r="K7" s="16"/>
    </row>
    <row r="8" spans="1:16" s="9" customFormat="1" ht="16.5" thickBot="1" x14ac:dyDescent="0.3">
      <c r="A8" s="10"/>
      <c r="B8" s="10"/>
      <c r="C8" s="10"/>
      <c r="D8" s="11"/>
      <c r="E8" s="11"/>
      <c r="F8" s="88" t="s">
        <v>63</v>
      </c>
      <c r="G8" s="89"/>
      <c r="H8" s="89"/>
      <c r="I8" s="90"/>
      <c r="J8" s="18"/>
      <c r="K8" s="12"/>
      <c r="L8" s="2"/>
      <c r="M8" s="2"/>
      <c r="N8" s="2"/>
      <c r="O8" s="2"/>
      <c r="P8" s="2"/>
    </row>
    <row r="9" spans="1:16" ht="14.25" thickBot="1" x14ac:dyDescent="0.3">
      <c r="A9" s="29" t="s">
        <v>3</v>
      </c>
      <c r="B9" s="23" t="s">
        <v>10</v>
      </c>
      <c r="C9" s="22" t="s">
        <v>4</v>
      </c>
      <c r="D9" s="22" t="s">
        <v>5</v>
      </c>
      <c r="E9" s="22" t="s">
        <v>6</v>
      </c>
      <c r="F9" s="68" t="s">
        <v>62</v>
      </c>
      <c r="G9" s="68" t="s">
        <v>60</v>
      </c>
      <c r="H9" s="68" t="s">
        <v>61</v>
      </c>
      <c r="I9" s="68" t="s">
        <v>138</v>
      </c>
      <c r="J9" s="23" t="s">
        <v>7</v>
      </c>
      <c r="K9" s="24" t="s">
        <v>8</v>
      </c>
    </row>
    <row r="10" spans="1:16" s="12" customFormat="1" ht="47.25" x14ac:dyDescent="0.25">
      <c r="A10" s="13" t="str">
        <f>IF(OR(B10&lt;&gt;"",J10&lt;&gt;""),"IMG01","")</f>
        <v>IMG01</v>
      </c>
      <c r="B10" s="71" t="s">
        <v>155</v>
      </c>
      <c r="C10" s="25" t="str">
        <f>IF(OR(B10&lt;&gt;Ayuda!A5,J10&lt;&gt;""),IF($G$4="Recurso",CONCATENATE($G$4," ",$G$5),$G$4),"")</f>
        <v>Cuaderno de Estudio</v>
      </c>
      <c r="D10" s="14" t="s">
        <v>150</v>
      </c>
      <c r="E10" s="14" t="s">
        <v>149</v>
      </c>
      <c r="F10" s="14" t="str">
        <f>IF(OR(B10&lt;&gt;"",J10&lt;&gt;""),CONCATENATE($C$7,"_",$A10,IF($G$4="Cuaderno de Estudio","_small",CONCATENATE(IF(I10="","","n"),IF(LEFT($G$5,1)="F",".jpg",".png")))),"")</f>
        <v>CS_08_07_CO_IMG01_small</v>
      </c>
      <c r="G10" s="14" t="str">
        <f>IF(F10&lt;&gt;"",IF($G$4="Recurso",IF(LEFT($G$5,1)="M",VLOOKUP($G$5,'[1]Definición técnica de imagenes'!$A$3:$G$17,5,FALSE),IF($G$5="F1",'[1]Definición técnica de imagenes'!$E$15,'[1]Definición técnica de imagenes'!$F$13)),'[1]Definición técnica de imagenes'!$E$16),"")</f>
        <v>526 x 370 px</v>
      </c>
      <c r="H10" s="14" t="str">
        <f>IF(I10&lt;&gt;"",IF(OR(B10&lt;&gt;"",J10&lt;&gt;""),CONCATENATE($C$7,"_",$A10,IF($G$4="Cuaderno de Estudio","_zoom",CONCATENATE("a",IF(LEFT($G$5,1)="F",".jpg",".png")))),""),"")</f>
        <v>CS_08_07_CO_IMG01_zoom</v>
      </c>
      <c r="I10" s="14" t="str">
        <f>IF(OR(B10&lt;&gt;"",J10&lt;&gt;""),IF($G$4="Recurso",IF(LEFT($G$5,1)="M",VLOOKUP($G$5,'Definición técnica de imagenes'!$A$3:$G$17,6,FALSE),IF($G$5="F1","","")),'Definición técnica de imagenes'!$F$16),"")</f>
        <v>800 x 600 px</v>
      </c>
      <c r="J10" s="14" t="s">
        <v>156</v>
      </c>
      <c r="K10" s="19"/>
    </row>
    <row r="11" spans="1:16" s="12" customFormat="1" ht="15.75" x14ac:dyDescent="0.25">
      <c r="A11" s="13" t="str">
        <f>IF(OR(B11&lt;&gt;"",J11&lt;&gt;""),"IMG02","")</f>
        <v>IMG02</v>
      </c>
      <c r="B11" s="71" t="s">
        <v>157</v>
      </c>
      <c r="C11" s="25" t="str">
        <f>IF(OR(B11&lt;&gt;[2]Ayuda!A6,J11&lt;&gt;""),IF($G$4="Recurso",CONCATENATE($G$4," ",$G$5),$G$4),"")</f>
        <v>Cuaderno de Estudio</v>
      </c>
      <c r="D11" s="14" t="s">
        <v>150</v>
      </c>
      <c r="E11" s="14" t="s">
        <v>147</v>
      </c>
      <c r="F11" s="14" t="str">
        <f>IF(OR(B11&lt;&gt;"",J11&lt;&gt;""),CONCATENATE($C$7,"_",$A11,IF($G$4="Cuaderno de Estudio","_small",CONCATENATE(IF(I11="","","n"),IF(LEFT($G$5,1)="F",".jpg",".png")))),"")</f>
        <v>CS_08_07_CO_IMG02_small</v>
      </c>
      <c r="G11" s="14" t="str">
        <f>IF(F11&lt;&gt;"",IF($G$4="Recurso",IF(LEFT($G$5,1)="M",VLOOKUP($G$5,'[2]Definición técnica de imagenes'!$A$3:$G$17,5,FALSE),IF($G$5="F1",'[2]Definición técnica de imagenes'!$E$15,'[2]Definición técnica de imagenes'!$F$13)),'[2]Definición técnica de imagenes'!$E$16),"")</f>
        <v>526 x 370 px</v>
      </c>
      <c r="H11" s="14" t="str">
        <f>IF(I11&lt;&gt;"",IF(OR(B11&lt;&gt;"",J11&lt;&gt;""),CONCATENATE($C$7,"_",$A11,IF($G$4="Cuaderno de Estudio","_zoom",CONCATENATE("a",IF(LEFT($G$5,1)="F",".jpg",".png")))),""),"")</f>
        <v>CS_08_07_CO_IMG02_zoom</v>
      </c>
      <c r="I11" s="14" t="str">
        <f>IF(OR(B11&lt;&gt;"",J11&lt;&gt;""),IF($G$4="Recurso",IF(LEFT($G$5,1)="M",VLOOKUP($G$5,'[2]Definición técnica de imagenes'!$A$3:$G$17,6,FALSE),IF($G$5="F1","","")),'[2]Definición técnica de imagenes'!$F$16),"")</f>
        <v>800 x 600 px</v>
      </c>
      <c r="J11" s="14" t="s">
        <v>158</v>
      </c>
      <c r="K11" s="19"/>
    </row>
    <row r="12" spans="1:16" s="12" customFormat="1" ht="31.5" x14ac:dyDescent="0.25">
      <c r="A12" s="13" t="str">
        <f>IF(OR(B12&lt;&gt;"",J12&lt;&gt;""),"IMG03","")</f>
        <v>IMG03</v>
      </c>
      <c r="B12" s="77" t="s">
        <v>159</v>
      </c>
      <c r="C12" s="25" t="str">
        <f>IF(OR(B12&lt;&gt;[3]Ayuda!A7,J12&lt;&gt;""),IF($G$4="Recurso",CONCATENATE($G$4," ",$G$5),$G$4),"")</f>
        <v>Cuaderno de Estudio</v>
      </c>
      <c r="D12" s="14" t="s">
        <v>150</v>
      </c>
      <c r="E12" s="14" t="s">
        <v>147</v>
      </c>
      <c r="F12" s="14" t="str">
        <f t="shared" ref="F12:F17" si="0">IF(OR(B12&lt;&gt;"",J12&lt;&gt;""),CONCATENATE($C$7,"_",$A12,IF($G$4="Cuaderno de Estudio","_small",CONCATENATE(IF(I12="","","n"),IF(LEFT($G$5,1)="F",".jpg",".png")))),"")</f>
        <v>CS_08_07_CO_IMG03_small</v>
      </c>
      <c r="G12" s="14" t="str">
        <f>IF(F12&lt;&gt;"",IF($G$4="Recurso",IF(LEFT($G$5,1)="M",VLOOKUP($G$5,'[3]Definición técnica de imagenes'!$A$3:$G$17,5,FALSE),IF($G$5="F1",'[3]Definición técnica de imagenes'!$E$15,'[3]Definición técnica de imagenes'!$F$13)),'[3]Definición técnica de imagenes'!$E$16),"")</f>
        <v>526 x 370 px</v>
      </c>
      <c r="H12" s="14" t="str">
        <f>IF(I12&lt;&gt;"",IF(OR(B12&lt;&gt;"",J12&lt;&gt;""),CONCATENATE($C$7,"_",$A12,IF($G$4="Cuaderno de Estudio","_zoom",CONCATENATE("a",IF(LEFT($G$5,1)="F",".jpg",".png")))),""),"")</f>
        <v>CS_08_07_CO_IMG03_zoom</v>
      </c>
      <c r="I12" s="14" t="str">
        <f>IF(OR(B12&lt;&gt;"",J12&lt;&gt;""),IF($G$4="Recurso",IF(LEFT($G$5,1)="M",VLOOKUP($G$5,'[3]Definición técnica de imagenes'!$A$3:$G$17,6,FALSE),IF($G$5="F1","","")),'[3]Definición técnica de imagenes'!$F$16),"")</f>
        <v>800 x 600 px</v>
      </c>
      <c r="J12" s="14" t="s">
        <v>160</v>
      </c>
      <c r="K12" s="19"/>
    </row>
    <row r="13" spans="1:16" s="12" customFormat="1" ht="15.75" x14ac:dyDescent="0.25">
      <c r="A13" s="13" t="str">
        <f>IF(OR(B13&lt;&gt;"",J13&lt;&gt;""),"IMG04","")</f>
        <v>IMG04</v>
      </c>
      <c r="B13" s="71" t="s">
        <v>161</v>
      </c>
      <c r="C13" s="25" t="str">
        <f>IF(OR(B13&lt;&gt;[4]Ayuda!A8,J13&lt;&gt;""),IF($G$4="Recurso",CONCATENATE($G$4," ",$G$5),$G$4),"")</f>
        <v>Cuaderno de Estudio</v>
      </c>
      <c r="D13" s="14" t="s">
        <v>150</v>
      </c>
      <c r="E13" s="14" t="s">
        <v>149</v>
      </c>
      <c r="F13" s="14" t="str">
        <f t="shared" si="0"/>
        <v>CS_08_07_CO_IMG04_small</v>
      </c>
      <c r="G13" s="14" t="str">
        <f>IF(F13&lt;&gt;"",IF($G$4="Recurso",IF(LEFT($G$5,1)="M",VLOOKUP($G$5,'[4]Definición técnica de imagenes'!$A$3:$G$17,5,FALSE),IF($G$5="F1",'[4]Definición técnica de imagenes'!$E$15,'[4]Definición técnica de imagenes'!$F$13)),'[4]Definición técnica de imagenes'!$E$16),"")</f>
        <v>526 x 370 px</v>
      </c>
      <c r="H13" s="14" t="str">
        <f>IF(I13&lt;&gt;"",IF(OR(B13&lt;&gt;"",J13&lt;&gt;""),CONCATENATE($C$7,"_",$A13,IF($G$4="Cuaderno de Estudio","_zoom",CONCATENATE("a",IF(LEFT($G$5,1)="F",".jpg",".png")))),""),"")</f>
        <v>CS_08_07_CO_IMG04_zoom</v>
      </c>
      <c r="I13" s="14" t="str">
        <f>IF(OR(B13&lt;&gt;"",J13&lt;&gt;""),IF($G$4="Recurso",IF(LEFT($G$5,1)="M",VLOOKUP($G$5,'[4]Definición técnica de imagenes'!$A$3:$G$17,6,FALSE),IF($G$5="F1","","")),'[4]Definición técnica de imagenes'!$F$16),"")</f>
        <v>800 x 600 px</v>
      </c>
      <c r="J13" s="14" t="s">
        <v>162</v>
      </c>
      <c r="K13" s="19"/>
    </row>
    <row r="14" spans="1:16" s="12" customFormat="1" ht="31.5" x14ac:dyDescent="0.25">
      <c r="A14" s="13" t="str">
        <f t="shared" ref="A14:A31" si="1">IF(OR(B14&lt;&gt;"",J14&lt;&gt;""),CONCATENATE(LEFT(A13,3),IF(MID(A13,4,2)+1&lt;10,CONCATENATE("0",MID(A13,4,2)+1))),"")</f>
        <v>IMG05</v>
      </c>
      <c r="B14" s="78" t="s">
        <v>163</v>
      </c>
      <c r="C14" s="25" t="str">
        <f t="shared" ref="C14:C18" si="2">IF(OR(B14&lt;&gt;"",J14&lt;&gt;""),IF($G$4="Recurso",CONCATENATE($G$4," ",$G$5),$G$4),"")</f>
        <v>Cuaderno de Estudio</v>
      </c>
      <c r="D14" s="14" t="s">
        <v>150</v>
      </c>
      <c r="E14" s="14" t="s">
        <v>147</v>
      </c>
      <c r="F14" s="14" t="str">
        <f t="shared" si="0"/>
        <v>CS_08_07_CO_IMG05_small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H75" si="3">IF(I14&lt;&gt;"",IF(OR(B14&lt;&gt;"",J14&lt;&gt;""),CONCATENATE($C$7,"_",$A14,IF($G$4="Cuaderno de Estudio","_zoom",CONCATENATE("a",IF(LEFT($G$5,1)="F",".jpg",".png")))),""),"")</f>
        <v>CS_08_07_CO_IMG05_zoom</v>
      </c>
      <c r="I14" s="14" t="str">
        <f>IF(OR(B14&lt;&gt;"",J14&lt;&gt;""),IF($G$4="Recurso",IF(LEFT($G$5,1)="M",VLOOKUP($G$5,'Definición técnica de imagenes'!$A$3:$G$17,6,FALSE),IF($G$5="F1","","")),'Definición técnica de imagenes'!$F$16),"")</f>
        <v>800 x 600 px</v>
      </c>
      <c r="J14" s="19" t="s">
        <v>164</v>
      </c>
      <c r="K14" s="19"/>
    </row>
    <row r="15" spans="1:16" s="76" customFormat="1" ht="31.5" x14ac:dyDescent="0.25">
      <c r="A15" s="72" t="str">
        <f>IF(OR(B15&lt;&gt;"",J15&lt;&gt;""),"IMG06","")</f>
        <v>IMG06</v>
      </c>
      <c r="B15" s="71" t="s">
        <v>165</v>
      </c>
      <c r="C15" s="73" t="str">
        <f>C14</f>
        <v>Cuaderno de Estudio</v>
      </c>
      <c r="D15" s="14" t="s">
        <v>150</v>
      </c>
      <c r="E15" s="74" t="s">
        <v>149</v>
      </c>
      <c r="F15" s="14" t="str">
        <f t="shared" si="0"/>
        <v>CS_08_07_CO_IMG06_small</v>
      </c>
      <c r="G15" s="74" t="str">
        <f>IF(F15&lt;&gt;"",IF($G$4="Recurso",IF(LEFT($G$5,1)="M",VLOOKUP($G$5,'[5]Definición técnica de imagenes'!$A$3:$G$17,5,FALSE),IF($G$5="F1",'[5]Definición técnica de imagenes'!$E$15,'[5]Definición técnica de imagenes'!$F$13)),'[5]Definición técnica de imagenes'!$E$16),"")</f>
        <v>526 x 370 px</v>
      </c>
      <c r="H15" s="74" t="str">
        <f>IF(I15&lt;&gt;"",IF(OR(B15&lt;&gt;"",J15&lt;&gt;""),CONCATENATE($C$7,"_",$A15,IF($G$4="Cuaderno de Estudio","_zoom",CONCATENATE("a",IF(LEFT($G$5,1)="F",".jpg",".png")))),""),"")</f>
        <v>CS_08_07_CO_IMG06_zoom</v>
      </c>
      <c r="I15" s="74" t="str">
        <f>IF(OR(B15&lt;&gt;"",J15&lt;&gt;""),IF($G$4="Recurso",IF(LEFT($G$5,1)="M",VLOOKUP($G$5,'[5]Definición técnica de imagenes'!$A$3:$G$17,6,FALSE),IF($G$5="F1","","")),'[5]Definición técnica de imagenes'!$F$16),"")</f>
        <v>800 x 600 px</v>
      </c>
      <c r="J15" s="74" t="s">
        <v>166</v>
      </c>
      <c r="K15" s="75"/>
    </row>
    <row r="16" spans="1:16" s="82" customFormat="1" ht="15.75" x14ac:dyDescent="0.25">
      <c r="A16" s="118" t="s">
        <v>151</v>
      </c>
      <c r="B16" s="83" t="s">
        <v>167</v>
      </c>
      <c r="C16" s="73" t="str">
        <f>IF(OR(B15&lt;&gt;[5]Ayuda!A10,J15&lt;&gt;""),IF($G$4="Recurso",CONCATENATE($G$4," ",$G$5),$G$4),"")</f>
        <v>Cuaderno de Estudio</v>
      </c>
      <c r="D16" s="14" t="s">
        <v>150</v>
      </c>
      <c r="E16" s="74" t="s">
        <v>149</v>
      </c>
      <c r="F16" s="14" t="str">
        <f t="shared" ref="F16" si="4">IF(OR(B16&lt;&gt;"",J16&lt;&gt;""),CONCATENATE($C$7,"_",$A16,IF($G$4="Cuaderno de Estudio","_small",CONCATENATE(IF(I16="","","n"),IF(LEFT($G$5,1)="F",".jpg",".png")))),"")</f>
        <v>CS_08_07_CO_IMG07_small</v>
      </c>
      <c r="G16" s="74" t="str">
        <f>IF(F16&lt;&gt;"",IF($G$4="Recurso",IF(LEFT($G$5,1)="M",VLOOKUP($G$5,'[5]Definición técnica de imagenes'!$A$3:$G$17,5,FALSE),IF($G$5="F1",'[5]Definición técnica de imagenes'!$E$15,'[5]Definición técnica de imagenes'!$F$13)),'[5]Definición técnica de imagenes'!$E$16),"")</f>
        <v>526 x 370 px</v>
      </c>
      <c r="H16" s="74" t="str">
        <f>IF(I16&lt;&gt;"",IF(OR(B16&lt;&gt;"",J16&lt;&gt;""),CONCATENATE($C$7,"_",$A16,IF($G$4="Cuaderno de Estudio","_zoom",CONCATENATE("a",IF(LEFT($G$5,1)="F",".jpg",".png")))),""),"")</f>
        <v>CS_08_07_CO_IMG07_zoom</v>
      </c>
      <c r="I16" s="115" t="str">
        <f>IF(OR(B16&lt;&gt;"",J16&lt;&gt;""),IF($G$4="Recurso",IF(LEFT($G$5,1)="M",VLOOKUP($G$5,'[5]Definición técnica de imagenes'!$A$3:$G$17,6,FALSE),IF($G$5="F1","","")),'[5]Definición técnica de imagenes'!$F$16),"")</f>
        <v>800 x 600 px</v>
      </c>
      <c r="J16" s="115" t="s">
        <v>168</v>
      </c>
      <c r="K16" s="116"/>
      <c r="L16" s="117"/>
    </row>
    <row r="17" spans="1:11" s="76" customFormat="1" ht="15.75" x14ac:dyDescent="0.25">
      <c r="A17" s="72" t="str">
        <f>IF(OR(B17&lt;&gt;"",J17&lt;&gt;""),"IMG08","")</f>
        <v>IMG08</v>
      </c>
      <c r="B17" s="71" t="s">
        <v>169</v>
      </c>
      <c r="C17" s="73" t="str">
        <f>IF(OR(B17&lt;&gt;[6]Ayuda!A11,J17&lt;&gt;""),IF($G$4="Recurso",CONCATENATE($G$4," ",$G$5),$G$4),"")</f>
        <v>Cuaderno de Estudio</v>
      </c>
      <c r="D17" s="14" t="s">
        <v>150</v>
      </c>
      <c r="E17" s="74" t="s">
        <v>147</v>
      </c>
      <c r="F17" s="14" t="str">
        <f t="shared" si="0"/>
        <v>CS_08_07_CO_IMG08_small</v>
      </c>
      <c r="G17" s="74" t="str">
        <f>IF(F17&lt;&gt;"",IF($G$4="Recurso",IF(LEFT($G$5,1)="M",VLOOKUP($G$5,'[6]Definición técnica de imagenes'!$A$3:$G$17,5,FALSE),IF($G$5="F1",'[6]Definición técnica de imagenes'!$E$15,'[6]Definición técnica de imagenes'!$F$13)),'[6]Definición técnica de imagenes'!$E$16),"")</f>
        <v>526 x 370 px</v>
      </c>
      <c r="H17" s="74" t="str">
        <f>IF(I17&lt;&gt;"",IF(OR(B17&lt;&gt;"",J17&lt;&gt;""),CONCATENATE($C$7,"_",$A17,IF($G$4="Cuaderno de Estudio","_zoom",CONCATENATE("a",IF(LEFT($G$5,1)="F",".jpg",".png")))),""),"")</f>
        <v>CS_08_07_CO_IMG08_zoom</v>
      </c>
      <c r="I17" s="74" t="str">
        <f>IF(OR(B17&lt;&gt;"",J17&lt;&gt;""),IF($G$4="Recurso",IF(LEFT($G$5,1)="M",VLOOKUP($G$5,'[6]Definición técnica de imagenes'!$A$3:$G$17,6,FALSE),IF($G$5="F1","","")),'[6]Definición técnica de imagenes'!$F$16),"")</f>
        <v>800 x 600 px</v>
      </c>
      <c r="J17" s="74" t="s">
        <v>170</v>
      </c>
      <c r="K17" s="75"/>
    </row>
    <row r="18" spans="1:11" s="12" customFormat="1" ht="47.25" x14ac:dyDescent="0.25">
      <c r="A18" s="13" t="str">
        <f t="shared" si="1"/>
        <v>IMG09</v>
      </c>
      <c r="B18" s="78" t="s">
        <v>171</v>
      </c>
      <c r="C18" s="25" t="str">
        <f t="shared" si="2"/>
        <v>Cuaderno de Estudio</v>
      </c>
      <c r="D18" s="14" t="s">
        <v>150</v>
      </c>
      <c r="E18" s="14" t="s">
        <v>147</v>
      </c>
      <c r="F18" s="14" t="str">
        <f t="shared" ref="F18:F75" si="5">IF(OR(B18&lt;&gt;"",J18&lt;&gt;""),CONCATENATE($C$7,"_",$A18,IF($G$4="Cuaderno de Estudio","_small",CONCATENATE(IF(I18="","","n"),IF(LEFT($G$5,1)="F",".jpg",".png")))),"")</f>
        <v>CS_08_07_CO_IMG09_small</v>
      </c>
      <c r="G18" s="14" t="str">
        <f>IF(F18&lt;&gt;"",IF($G$4="Recurso",IF(LEFT($G$5,1)="M",VLOOKUP($G$5,'Definición técnica de imagenes'!$A$3:$G$17,5,FALSE),IF($G$5="F1",'Definición técnica de imagenes'!$E$15,'Definición técnica de imagenes'!$F$13)),'Definición técnica de imagenes'!$E$16),"")</f>
        <v>526 x 370 px</v>
      </c>
      <c r="H18" s="14" t="str">
        <f t="shared" si="3"/>
        <v>CS_08_07_CO_IMG09_zoom</v>
      </c>
      <c r="I18" s="14" t="str">
        <f>IF(OR(B18&lt;&gt;"",J18&lt;&gt;""),IF($G$4="Recurso",IF(LEFT($G$5,1)="M",VLOOKUP($G$5,'Definición técnica de imagenes'!$A$3:$G$17,6,FALSE),IF($G$5="F1","","")),'Definición técnica de imagenes'!$F$16),"")</f>
        <v>800 x 600 px</v>
      </c>
      <c r="J18" s="80" t="s">
        <v>172</v>
      </c>
      <c r="K18" s="80"/>
    </row>
    <row r="19" spans="1:11" s="12" customFormat="1" ht="36" customHeight="1" x14ac:dyDescent="0.25">
      <c r="A19" s="72" t="s">
        <v>152</v>
      </c>
      <c r="B19" s="78" t="s">
        <v>173</v>
      </c>
      <c r="C19" s="73" t="s">
        <v>146</v>
      </c>
      <c r="D19" s="74" t="s">
        <v>150</v>
      </c>
      <c r="E19" s="74" t="s">
        <v>147</v>
      </c>
      <c r="F19" s="14" t="str">
        <f t="shared" si="5"/>
        <v>CS_08_07_CO_IMG10_small</v>
      </c>
      <c r="G19" s="14" t="str">
        <f>IF(F19&lt;&gt;"",IF($G$4="Recurso",IF(LEFT($G$5,1)="M",VLOOKUP($G$5,'Definición técnica de imagenes'!$A$3:$G$17,5,FALSE),IF($G$5="F1",'Definición técnica de imagenes'!$E$15,'Definición técnica de imagenes'!$F$13)),'Definición técnica de imagenes'!$E$16),"")</f>
        <v>526 x 370 px</v>
      </c>
      <c r="H19" s="14" t="str">
        <f t="shared" ref="H19" si="6">IF(I19&lt;&gt;"",IF(OR(B19&lt;&gt;"",J19&lt;&gt;""),CONCATENATE($C$7,"_",$A19,IF($G$4="Cuaderno de Estudio","_zoom",CONCATENATE("a",IF(LEFT($G$5,1)="F",".jpg",".png")))),""),"")</f>
        <v>CS_08_07_CO_IMG10_zoom</v>
      </c>
      <c r="I19" s="14" t="str">
        <f>IF(OR(B19&lt;&gt;"",J19&lt;&gt;""),IF($G$4="Recurso",IF(LEFT($G$5,1)="M",VLOOKUP($G$5,'Definición técnica de imagenes'!$A$3:$G$17,6,FALSE),IF($G$5="F1","","")),'Definición técnica de imagenes'!$F$16),"")</f>
        <v>800 x 600 px</v>
      </c>
      <c r="J19" s="80" t="s">
        <v>174</v>
      </c>
      <c r="K19" s="80"/>
    </row>
    <row r="20" spans="1:11" s="76" customFormat="1" ht="78.75" customHeight="1" x14ac:dyDescent="0.25">
      <c r="A20" s="72" t="str">
        <f>IF(OR(B20&lt;&gt;"",J20&lt;&gt;""),"IMG11","")</f>
        <v>IMG11</v>
      </c>
      <c r="B20" s="81" t="s">
        <v>175</v>
      </c>
      <c r="C20" s="73" t="str">
        <f>IF(OR(B20&lt;&gt;[7]Ayuda!A14,J20&lt;&gt;""),IF($G$4="Recurso",CONCATENATE($G$4," ",$G$5),$G$4),"")</f>
        <v>Cuaderno de Estudio</v>
      </c>
      <c r="D20" s="14" t="s">
        <v>150</v>
      </c>
      <c r="E20" s="74" t="s">
        <v>149</v>
      </c>
      <c r="F20" s="14" t="str">
        <f t="shared" si="5"/>
        <v>CS_08_07_CO_IMG11_small</v>
      </c>
      <c r="G20" s="74" t="str">
        <f>IF(F20&lt;&gt;"",IF($G$4="Recurso",IF(LEFT($G$5,1)="M",VLOOKUP($G$5,'[7]Definición técnica de imagenes'!$A$3:$G$17,5,FALSE),IF($G$5="F1",'[7]Definición técnica de imagenes'!$E$15,'[7]Definición técnica de imagenes'!$F$13)),'[7]Definición técnica de imagenes'!$E$16),"")</f>
        <v>526 x 370 px</v>
      </c>
      <c r="H20" s="74" t="str">
        <f>IF(I20&lt;&gt;"",IF(OR(B20&lt;&gt;"",J20&lt;&gt;""),CONCATENATE($C$7,"_",$A20,IF($G$4="Cuaderno de Estudio","_zoom",CONCATENATE("a",IF(LEFT($G$5,1)="F",".jpg",".png")))),""),"")</f>
        <v>CS_08_07_CO_IMG11_zoom</v>
      </c>
      <c r="I20" s="74" t="str">
        <f>IF(OR(B20&lt;&gt;"",J20&lt;&gt;""),IF($G$4="Recurso",IF(LEFT($G$5,1)="M",VLOOKUP($G$5,'[7]Definición técnica de imagenes'!$A$3:$G$17,6,FALSE),IF($G$5="F1","","")),'[7]Definición técnica de imagenes'!$F$16),"")</f>
        <v>800 x 600 px</v>
      </c>
      <c r="J20" s="74" t="s">
        <v>176</v>
      </c>
      <c r="K20" s="75"/>
    </row>
    <row r="21" spans="1:11" s="76" customFormat="1" ht="47.25" x14ac:dyDescent="0.25">
      <c r="A21" s="72" t="str">
        <f>IF(OR(B21&lt;&gt;"",J21&lt;&gt;""),"IMG12","")</f>
        <v>IMG12</v>
      </c>
      <c r="B21" s="71" t="s">
        <v>177</v>
      </c>
      <c r="C21" s="73" t="str">
        <f>IF(OR(B21&lt;&gt;[8]Ayuda!A15,J21&lt;&gt;""),IF($G$4="Recurso",CONCATENATE($G$4," ",$G$5),$G$4),"")</f>
        <v>Cuaderno de Estudio</v>
      </c>
      <c r="D21" s="14" t="s">
        <v>150</v>
      </c>
      <c r="E21" s="74" t="s">
        <v>149</v>
      </c>
      <c r="F21" s="14" t="str">
        <f t="shared" si="5"/>
        <v>CS_08_07_CO_IMG12_small</v>
      </c>
      <c r="G21" s="74" t="str">
        <f>IF(F21&lt;&gt;"",IF($G$4="Recurso",IF(LEFT($G$5,1)="M",VLOOKUP($G$5,'[8]Definición técnica de imagenes'!$A$3:$G$17,5,FALSE),IF($G$5="F1",'[8]Definición técnica de imagenes'!$E$15,'[8]Definición técnica de imagenes'!$F$13)),'[8]Definición técnica de imagenes'!$E$16),"")</f>
        <v>526 x 370 px</v>
      </c>
      <c r="H21" s="74" t="str">
        <f>IF(I21&lt;&gt;"",IF(OR(B21&lt;&gt;"",J21&lt;&gt;""),CONCATENATE($C$7,"_",$A21,IF($G$4="Cuaderno de Estudio","_zoom",CONCATENATE("a",IF(LEFT($G$5,1)="F",".jpg",".png")))),""),"")</f>
        <v>CS_08_07_CO_IMG12_zoom</v>
      </c>
      <c r="I21" s="74" t="str">
        <f>IF(OR(B21&lt;&gt;"",J21&lt;&gt;""),IF($G$4="Recurso",IF(LEFT($G$5,1)="M",VLOOKUP($G$5,'[8]Definición técnica de imagenes'!$A$3:$G$17,6,FALSE),IF($G$5="F1","","")),'[8]Definición técnica de imagenes'!$F$16),"")</f>
        <v>800 x 600 px</v>
      </c>
      <c r="J21" s="74" t="s">
        <v>178</v>
      </c>
      <c r="K21" s="75"/>
    </row>
    <row r="22" spans="1:11" s="76" customFormat="1" ht="15.75" x14ac:dyDescent="0.25">
      <c r="A22" s="72" t="str">
        <f>IF(OR(B22&lt;&gt;"",J22&lt;&gt;""),"IMG13","")</f>
        <v>IMG13</v>
      </c>
      <c r="B22" s="71" t="s">
        <v>179</v>
      </c>
      <c r="C22" s="73" t="str">
        <f>IF(OR(B22&lt;&gt;[9]Ayuda!A16,J22&lt;&gt;""),IF($G$4="Recurso",CONCATENATE($G$4," ",$G$5),$G$4),"")</f>
        <v>Cuaderno de Estudio</v>
      </c>
      <c r="D22" s="14" t="s">
        <v>150</v>
      </c>
      <c r="E22" s="74" t="s">
        <v>149</v>
      </c>
      <c r="F22" s="14" t="str">
        <f t="shared" si="5"/>
        <v>CS_08_07_CO_IMG13_small</v>
      </c>
      <c r="G22" s="74" t="str">
        <f>IF(F22&lt;&gt;"",IF($G$4="Recurso",IF(LEFT($G$5,1)="M",VLOOKUP($G$5,'[9]Definición técnica de imagenes'!$A$3:$G$17,5,FALSE),IF($G$5="F1",'[9]Definición técnica de imagenes'!$E$15,'[9]Definición técnica de imagenes'!$F$13)),'[9]Definición técnica de imagenes'!$E$16),"")</f>
        <v>526 x 370 px</v>
      </c>
      <c r="H22" s="74" t="str">
        <f>IF(I22&lt;&gt;"",IF(OR(B22&lt;&gt;"",J22&lt;&gt;""),CONCATENATE($C$7,"_",$A22,IF($G$4="Cuaderno de Estudio","_zoom",CONCATENATE("a",IF(LEFT($G$5,1)="F",".jpg",".png")))),""),"")</f>
        <v>CS_08_07_CO_IMG13_zoom</v>
      </c>
      <c r="I22" s="74" t="str">
        <f>IF(OR(B22&lt;&gt;"",J22&lt;&gt;""),IF($G$4="Recurso",IF(LEFT($G$5,1)="M",VLOOKUP($G$5,'[9]Definición técnica de imagenes'!$A$3:$G$17,6,FALSE),IF($G$5="F1","","")),'[9]Definición técnica de imagenes'!$F$16),"")</f>
        <v>800 x 600 px</v>
      </c>
      <c r="J22" s="74" t="s">
        <v>180</v>
      </c>
      <c r="K22" s="75"/>
    </row>
    <row r="23" spans="1:11" s="76" customFormat="1" ht="15.75" x14ac:dyDescent="0.25">
      <c r="A23" s="72"/>
      <c r="B23" s="71"/>
      <c r="C23" s="73"/>
      <c r="D23" s="14"/>
      <c r="E23" s="74"/>
      <c r="F23" s="14"/>
      <c r="G23" s="74"/>
      <c r="H23" s="74"/>
      <c r="I23" s="74"/>
      <c r="J23" s="74"/>
      <c r="K23" s="75"/>
    </row>
    <row r="24" spans="1:11" s="12" customFormat="1" ht="15.75" x14ac:dyDescent="0.25">
      <c r="A24" s="72"/>
      <c r="B24" s="78"/>
      <c r="C24" s="79"/>
      <c r="D24" s="74"/>
      <c r="E24" s="74"/>
      <c r="F24" s="14"/>
      <c r="G24" s="14"/>
      <c r="H24" s="14"/>
      <c r="I24" s="14"/>
      <c r="J24" s="75"/>
      <c r="K24" s="75"/>
    </row>
    <row r="25" spans="1:11" s="12" customFormat="1" x14ac:dyDescent="0.25">
      <c r="A25" s="13"/>
      <c r="B25" s="25"/>
      <c r="C25" s="25"/>
      <c r="D25" s="14"/>
      <c r="E25" s="14"/>
      <c r="F25" s="14"/>
      <c r="G25" s="14"/>
      <c r="H25" s="14"/>
      <c r="I25" s="14"/>
      <c r="J25" s="14"/>
      <c r="K25" s="15"/>
    </row>
    <row r="26" spans="1:11" s="12" customFormat="1" x14ac:dyDescent="0.25">
      <c r="A26" s="13"/>
      <c r="B26" s="26"/>
      <c r="C26" s="26"/>
      <c r="D26" s="14"/>
      <c r="E26" s="14"/>
      <c r="F26" s="14"/>
      <c r="G26" s="14"/>
      <c r="H26" s="14"/>
      <c r="I26" s="14"/>
      <c r="J26" s="14"/>
      <c r="K26" s="19"/>
    </row>
    <row r="27" spans="1:11" s="12" customFormat="1" x14ac:dyDescent="0.25">
      <c r="A27" s="13"/>
      <c r="B27" s="26"/>
      <c r="C27" s="26"/>
      <c r="D27" s="14"/>
      <c r="E27" s="14"/>
      <c r="F27" s="14"/>
      <c r="G27" s="14"/>
      <c r="H27" s="14"/>
      <c r="I27" s="14"/>
      <c r="J27" s="14"/>
      <c r="K27" s="19"/>
    </row>
    <row r="28" spans="1:11" s="12" customFormat="1" x14ac:dyDescent="0.25">
      <c r="A28" s="13"/>
      <c r="B28" s="26"/>
      <c r="C28" s="26"/>
      <c r="D28" s="14"/>
      <c r="E28" s="14"/>
      <c r="F28" s="14"/>
      <c r="G28" s="14"/>
      <c r="H28" s="14"/>
      <c r="I28" s="14"/>
      <c r="J28" s="19"/>
      <c r="K28" s="19"/>
    </row>
    <row r="29" spans="1:11" s="12" customFormat="1" x14ac:dyDescent="0.25">
      <c r="A29" s="13"/>
      <c r="B29" s="25"/>
      <c r="C29" s="25"/>
      <c r="D29" s="14"/>
      <c r="E29" s="14"/>
      <c r="F29" s="14"/>
      <c r="G29" s="14"/>
      <c r="H29" s="14"/>
      <c r="I29" s="14"/>
      <c r="J29" s="19"/>
      <c r="K29" s="19"/>
    </row>
    <row r="30" spans="1:11" s="12" customFormat="1" x14ac:dyDescent="0.25">
      <c r="A30" s="13"/>
      <c r="B30" s="26"/>
      <c r="C30" s="26"/>
      <c r="D30" s="14"/>
      <c r="E30" s="14"/>
      <c r="F30" s="14"/>
      <c r="G30" s="14"/>
      <c r="H30" s="14"/>
      <c r="I30" s="14"/>
      <c r="J30" s="19"/>
      <c r="K30" s="19"/>
    </row>
    <row r="31" spans="1:11" s="12" customFormat="1" x14ac:dyDescent="0.25">
      <c r="A31" s="13"/>
      <c r="B31" s="26"/>
      <c r="C31" s="26"/>
      <c r="D31" s="14"/>
      <c r="E31" s="14"/>
      <c r="F31" s="14"/>
      <c r="G31" s="14"/>
      <c r="H31" s="14"/>
      <c r="I31" s="14"/>
      <c r="J31" s="19"/>
      <c r="K31" s="19"/>
    </row>
    <row r="32" spans="1:11" s="12" customFormat="1" x14ac:dyDescent="0.25">
      <c r="A32" s="13"/>
      <c r="B32" s="26"/>
      <c r="C32" s="26"/>
      <c r="D32" s="14"/>
      <c r="E32" s="14"/>
      <c r="F32" s="14"/>
      <c r="G32" s="14"/>
      <c r="H32" s="14"/>
      <c r="I32" s="14"/>
      <c r="J32" s="19"/>
      <c r="K32" s="19"/>
    </row>
    <row r="33" spans="1:11" s="12" customFormat="1" x14ac:dyDescent="0.25">
      <c r="A33" s="13"/>
      <c r="B33" s="26"/>
      <c r="C33" s="26"/>
      <c r="D33" s="14"/>
      <c r="E33" s="14"/>
      <c r="F33" s="14" t="str">
        <f t="shared" si="5"/>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6"/>
      <c r="C34" s="26"/>
      <c r="D34" s="14"/>
      <c r="E34" s="14"/>
      <c r="F34" s="14" t="str">
        <f t="shared" si="5"/>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5"/>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9"/>
      <c r="K35" s="19"/>
    </row>
    <row r="36" spans="1:11" s="12" customFormat="1" x14ac:dyDescent="0.25">
      <c r="A36" s="13"/>
      <c r="B36" s="25"/>
      <c r="C36" s="25"/>
      <c r="D36" s="14"/>
      <c r="E36" s="14"/>
      <c r="F36" s="14" t="str">
        <f t="shared" si="5"/>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5"/>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14"/>
      <c r="K37" s="15"/>
    </row>
    <row r="38" spans="1:11" s="12" customFormat="1" x14ac:dyDescent="0.25">
      <c r="A38" s="13"/>
      <c r="B38" s="25"/>
      <c r="C38" s="25"/>
      <c r="D38" s="14"/>
      <c r="E38" s="14"/>
      <c r="F38" s="14" t="str">
        <f t="shared" si="5"/>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0"/>
      <c r="K38" s="15"/>
    </row>
    <row r="39" spans="1:11" s="12" customFormat="1" x14ac:dyDescent="0.25">
      <c r="A39" s="13"/>
      <c r="B39" s="28"/>
      <c r="C39" s="28"/>
      <c r="D39" s="14"/>
      <c r="E39" s="14"/>
      <c r="F39" s="14" t="str">
        <f t="shared" si="5"/>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21"/>
      <c r="K39" s="15"/>
    </row>
    <row r="40" spans="1:11" s="12" customFormat="1" x14ac:dyDescent="0.25">
      <c r="A40" s="13"/>
      <c r="B40" s="25"/>
      <c r="C40" s="25"/>
      <c r="D40" s="14"/>
      <c r="E40" s="14"/>
      <c r="F40" s="14" t="str">
        <f t="shared" si="5"/>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5"/>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5"/>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5"/>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5"/>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5"/>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5"/>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5"/>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5"/>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5"/>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5"/>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5"/>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5"/>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5"/>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5"/>
      <c r="C54" s="25"/>
      <c r="D54" s="14"/>
      <c r="E54" s="14"/>
      <c r="F54" s="14" t="str">
        <f t="shared" si="5"/>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5"/>
      <c r="C55" s="25"/>
      <c r="D55" s="14"/>
      <c r="E55" s="14"/>
      <c r="F55" s="14" t="str">
        <f t="shared" si="5"/>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5"/>
      <c r="C56" s="25"/>
      <c r="D56" s="14"/>
      <c r="E56" s="14"/>
      <c r="F56" s="14" t="str">
        <f t="shared" si="5"/>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5"/>
      <c r="C57" s="25"/>
      <c r="D57" s="14"/>
      <c r="E57" s="14"/>
      <c r="F57" s="14" t="str">
        <f t="shared" si="5"/>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5"/>
      <c r="C58" s="25"/>
      <c r="D58" s="14"/>
      <c r="E58" s="14"/>
      <c r="F58" s="14" t="str">
        <f t="shared" si="5"/>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5"/>
      <c r="C59" s="25"/>
      <c r="D59" s="14"/>
      <c r="E59" s="14"/>
      <c r="F59" s="14" t="str">
        <f t="shared" si="5"/>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5"/>
      <c r="C60" s="25"/>
      <c r="D60" s="14"/>
      <c r="E60" s="14"/>
      <c r="F60" s="14" t="str">
        <f t="shared" si="5"/>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5"/>
      <c r="C61" s="25"/>
      <c r="D61" s="14"/>
      <c r="E61" s="14"/>
      <c r="F61" s="14" t="str">
        <f t="shared" si="5"/>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25"/>
      <c r="C62" s="25"/>
      <c r="D62" s="14"/>
      <c r="E62" s="14"/>
      <c r="F62" s="14" t="str">
        <f t="shared" si="5"/>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5"/>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5"/>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5"/>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5"/>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5"/>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3"/>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ref="F76:F109" si="7">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8">IF(I76&lt;&gt;"",IF(OR(B76&lt;&gt;"",J76&lt;&gt;""),CONCATENATE($C$7,"_",$A76,IF($G$4="Cuaderno de Estudio","_zoom",CONCATENATE("a",IF(LEFT($G$5,1)="F",".jpg",".png")))),""),"")</f>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7"/>
        <v/>
      </c>
      <c r="G101" s="14" t="str">
        <f>IF(F101&lt;&gt;"",IF($G$4="Recurso",IF(LEFT($G$5,1)="M",VLOOKUP($G$5,'Definición técnica de imagenes'!$A$3:$G$17,5,FALSE),IF($G$5="F1",'Definición técnica de imagenes'!$E$15,'Definición técnica de imagenes'!$F$13)),'Definición técnica de imagenes'!$E$16),"")</f>
        <v/>
      </c>
      <c r="H101" s="14" t="str">
        <f t="shared" si="8"/>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7"/>
        <v/>
      </c>
      <c r="G102" s="14" t="str">
        <f>IF(F102&lt;&gt;"",IF($G$4="Recurso",IF(LEFT($G$5,1)="M",VLOOKUP($G$5,'Definición técnica de imagenes'!$A$3:$G$17,5,FALSE),IF($G$5="F1",'Definición técnica de imagenes'!$E$15,'Definición técnica de imagenes'!$F$13)),'Definición técnica de imagenes'!$E$16),"")</f>
        <v/>
      </c>
      <c r="H102" s="14" t="str">
        <f t="shared" si="8"/>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7"/>
        <v/>
      </c>
      <c r="G103" s="14" t="str">
        <f>IF(F103&lt;&gt;"",IF($G$4="Recurso",IF(LEFT($G$5,1)="M",VLOOKUP($G$5,'Definición técnica de imagenes'!$A$3:$G$17,5,FALSE),IF($G$5="F1",'Definición técnica de imagenes'!$E$15,'Definición técnica de imagenes'!$F$13)),'Definición técnica de imagenes'!$E$16),"")</f>
        <v/>
      </c>
      <c r="H103" s="14" t="str">
        <f t="shared" si="8"/>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7"/>
        <v/>
      </c>
      <c r="G104" s="14" t="str">
        <f>IF(F104&lt;&gt;"",IF($G$4="Recurso",IF(LEFT($G$5,1)="M",VLOOKUP($G$5,'Definición técnica de imagenes'!$A$3:$G$17,5,FALSE),IF($G$5="F1",'Definición técnica de imagenes'!$E$15,'Definición técnica de imagenes'!$F$13)),'Definición técnica de imagenes'!$E$16),"")</f>
        <v/>
      </c>
      <c r="H104" s="14" t="str">
        <f t="shared" si="8"/>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7"/>
        <v/>
      </c>
      <c r="G105" s="14" t="str">
        <f>IF(F105&lt;&gt;"",IF($G$4="Recurso",IF(LEFT($G$5,1)="M",VLOOKUP($G$5,'Definición técnica de imagenes'!$A$3:$G$17,5,FALSE),IF($G$5="F1",'Definición técnica de imagenes'!$E$15,'Definición técnica de imagenes'!$F$13)),'Definición técnica de imagenes'!$E$16),"")</f>
        <v/>
      </c>
      <c r="H105" s="14" t="str">
        <f t="shared" si="8"/>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7"/>
        <v/>
      </c>
      <c r="G106" s="14" t="str">
        <f>IF(F106&lt;&gt;"",IF($G$4="Recurso",IF(LEFT($G$5,1)="M",VLOOKUP($G$5,'Definición técnica de imagenes'!$A$3:$G$17,5,FALSE),IF($G$5="F1",'Definición técnica de imagenes'!$E$15,'Definición técnica de imagenes'!$F$13)),'Definición técnica de imagenes'!$E$16),"")</f>
        <v/>
      </c>
      <c r="H106" s="14" t="str">
        <f t="shared" si="8"/>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7"/>
        <v/>
      </c>
      <c r="G107" s="14" t="str">
        <f>IF(F107&lt;&gt;"",IF($G$4="Recurso",IF(LEFT($G$5,1)="M",VLOOKUP($G$5,'Definición técnica de imagenes'!$A$3:$G$17,5,FALSE),IF($G$5="F1",'Definición técnica de imagenes'!$E$15,'Definición técnica de imagenes'!$F$13)),'Definición técnica de imagenes'!$E$16),"")</f>
        <v/>
      </c>
      <c r="H107" s="14" t="str">
        <f t="shared" si="8"/>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7"/>
        <v/>
      </c>
      <c r="G108" s="14" t="str">
        <f>IF(F108&lt;&gt;"",IF($G$4="Recurso",IF(LEFT($G$5,1)="M",VLOOKUP($G$5,'Definición técnica de imagenes'!$A$3:$G$17,5,FALSE),IF($G$5="F1",'Definición técnica de imagenes'!$E$15,'Definición técnica de imagenes'!$F$13)),'Definición técnica de imagenes'!$E$16),"")</f>
        <v/>
      </c>
      <c r="H108" s="14" t="str">
        <f t="shared" si="8"/>
        <v/>
      </c>
      <c r="I108" s="14" t="str">
        <f>IF(OR(B108&lt;&gt;"",J108&lt;&gt;""),IF($G$4="Recurso",IF(LEFT($G$5,1)="M",VLOOKUP($G$5,'Definición técnica de imagenes'!$A$3:$G$17,6,FALSE),IF($G$5="F1","","")),'Definición técnica de imagenes'!$F$16),"")</f>
        <v/>
      </c>
      <c r="J108" s="14"/>
      <c r="K108" s="15"/>
    </row>
    <row r="109" spans="1:11" s="12" customFormat="1" x14ac:dyDescent="0.25">
      <c r="A109" s="13"/>
      <c r="B109" s="13"/>
      <c r="C109" s="13"/>
      <c r="D109" s="14"/>
      <c r="E109" s="14"/>
      <c r="F109" s="14" t="str">
        <f t="shared" si="7"/>
        <v/>
      </c>
      <c r="G109" s="14" t="str">
        <f>IF(F109&lt;&gt;"",IF($G$4="Recurso",IF(LEFT($G$5,1)="M",VLOOKUP($G$5,'Definición técnica de imagenes'!$A$3:$G$17,5,FALSE),IF($G$5="F1",'Definición técnica de imagenes'!$E$15,'Definición técnica de imagenes'!$F$13)),'Definición técnica de imagenes'!$E$16),"")</f>
        <v/>
      </c>
      <c r="H109" s="14" t="str">
        <f t="shared" si="8"/>
        <v/>
      </c>
      <c r="I109" s="14" t="str">
        <f>IF(OR(B109&lt;&gt;"",J109&lt;&gt;""),IF($G$4="Recurso",IF(LEFT($G$5,1)="M",VLOOKUP($G$5,'Definición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s>
  <hyperlinks>
    <hyperlink ref="B10" r:id="rId1"/>
    <hyperlink ref="B11" display="https://www.google.com.co/search?q=ni%C3%B1os+guerra+de+los+mil+dias&amp;biw=1366&amp;bih=644&amp;source=lnms&amp;tbm=isch&amp;sa=X&amp;ei=jlpBVcbyI4uhgwT2l4DoAQ&amp;ved=0CAYQ_AUoAQ&amp;dpr=1#imgrc=G35kKyY9FApMYM%253A%3BXTXOQz4vMVKdCM%3Bhttp%253A%252F%252Fwww.banrepcultural.org%252Fsite"/>
    <hyperlink ref="B12" r:id="rId2" location="/media/File:DpedroI-brasil-full.jpg"/>
    <hyperlink ref="B13" r:id="rId3"/>
    <hyperlink ref="B14" r:id="rId4"/>
    <hyperlink ref="B15" r:id="rId5" location="/media/File:Historia_de_la_frontera_Paraguaya.JPG"/>
    <hyperlink ref="B17" r:id="rId6" display="http://upload.wikimedia.org/wikipedia/commons/7/73/Guerra_peru1_1932_d.jpg"/>
    <hyperlink ref="B18" r:id="rId7"/>
    <hyperlink ref="B19" r:id="rId8" location="/media/File:ValerianoWeyler.jpg"/>
    <hyperlink ref="B21" r:id="rId9"/>
    <hyperlink ref="B16" r:id="rId10" display="http://www.bibliotecanacional.gov.co/sites/default/files/u8165/imagenes/Exposiciones_virtuales/voragine/Campa__a_en_el_Nuevo_Tiempo__Baja_ %281%29.jpg"/>
    <hyperlink ref="B20" r:id="rId11" location="/media/File:USS_Maine_entering_Havana_harbor_HD-SN-99-01929.JPEG"/>
    <hyperlink ref="B22" r:id="rId12"/>
  </hyperlinks>
  <pageMargins left="0.75" right="0.75" top="1" bottom="1" header="0.5" footer="0.5"/>
  <pageSetup orientation="portrait" horizontalDpi="4294967292" verticalDpi="4294967292" r:id="rId1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9" t="s">
        <v>39</v>
      </c>
      <c r="B1" s="100"/>
      <c r="C1" s="100"/>
      <c r="D1" s="100"/>
      <c r="E1" s="100"/>
      <c r="F1" s="101"/>
    </row>
    <row r="2" spans="1:11" x14ac:dyDescent="0.25">
      <c r="A2" s="38" t="s">
        <v>43</v>
      </c>
      <c r="B2" s="39"/>
      <c r="C2" s="102" t="s">
        <v>14</v>
      </c>
      <c r="D2" s="103"/>
      <c r="E2" s="104"/>
      <c r="F2" s="40"/>
    </row>
    <row r="3" spans="1:11" ht="63" x14ac:dyDescent="0.25">
      <c r="A3" s="41" t="s">
        <v>44</v>
      </c>
      <c r="B3" s="39"/>
      <c r="C3" s="108" t="s">
        <v>15</v>
      </c>
      <c r="D3" s="109"/>
      <c r="E3" s="110"/>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111" t="str">
        <f>CONCATENATE(H21,"_",I21,"_",J21,"_CO")</f>
        <v>LE_07_04_CO</v>
      </c>
      <c r="E5" s="112"/>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97" t="str">
        <f>CONCATENATE("SolicitudGrafica_",D5,".xls")</f>
        <v>SolicitudGrafica_LE_07_04_CO.xls</v>
      </c>
      <c r="E7" s="97"/>
      <c r="F7" s="98"/>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99" t="s">
        <v>42</v>
      </c>
      <c r="B13" s="100"/>
      <c r="C13" s="100"/>
      <c r="D13" s="100"/>
      <c r="E13" s="100"/>
      <c r="F13" s="101"/>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102" t="s">
        <v>50</v>
      </c>
      <c r="D15" s="103"/>
      <c r="E15" s="103"/>
      <c r="F15" s="104"/>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105" t="str">
        <f>CONCATENATE(H21,"_",I21,"_",J21,"_",K45)</f>
        <v>LE_07_04_REC10</v>
      </c>
      <c r="E17" s="106"/>
      <c r="F17" s="107"/>
      <c r="J17" s="30">
        <v>14</v>
      </c>
      <c r="K17" s="30">
        <v>14</v>
      </c>
    </row>
    <row r="18" spans="1:11" ht="79.5" thickBot="1" x14ac:dyDescent="0.3">
      <c r="A18" s="41" t="s">
        <v>49</v>
      </c>
      <c r="B18" s="39"/>
      <c r="C18" s="70" t="s">
        <v>145</v>
      </c>
      <c r="D18" s="97" t="str">
        <f>CONCATENATE("SolicitudGrafica_",D17,".xls")</f>
        <v>SolicitudGrafica_LE_07_04_REC10.xls</v>
      </c>
      <c r="E18" s="97"/>
      <c r="F18" s="98"/>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13" t="s">
        <v>57</v>
      </c>
      <c r="B1" s="113" t="s">
        <v>64</v>
      </c>
      <c r="C1" s="113" t="s">
        <v>65</v>
      </c>
      <c r="D1" s="113" t="s">
        <v>6</v>
      </c>
      <c r="E1" s="113" t="s">
        <v>66</v>
      </c>
      <c r="F1" s="113" t="s">
        <v>67</v>
      </c>
      <c r="G1" s="113" t="s">
        <v>68</v>
      </c>
      <c r="H1" s="114" t="s">
        <v>69</v>
      </c>
      <c r="I1" s="114"/>
      <c r="J1" s="114"/>
    </row>
    <row r="2" spans="1:11" x14ac:dyDescent="0.25">
      <c r="A2" s="113"/>
      <c r="B2" s="113"/>
      <c r="C2" s="113"/>
      <c r="D2" s="113"/>
      <c r="E2" s="113"/>
      <c r="F2" s="113"/>
      <c r="G2" s="113"/>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2015-05-28T20:00:39Z</dcterms:modified>
</cp:coreProperties>
</file>