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E:\guion13\"/>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040" windowHeight="8808"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K45" i="2"/>
  <c r="J21" i="2"/>
  <c r="I21" i="2"/>
  <c r="D17" i="2" s="1"/>
  <c r="D18" i="2" s="1"/>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D5" i="2" l="1"/>
  <c r="D7" i="2" s="1"/>
  <c r="H12" i="1"/>
  <c r="H11" i="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H24" i="1" l="1"/>
  <c r="F24" i="1"/>
  <c r="G24" i="1" s="1"/>
  <c r="A25" i="1"/>
  <c r="F25" i="1" l="1"/>
  <c r="G25" i="1" s="1"/>
  <c r="H25" i="1"/>
  <c r="A26" i="1"/>
  <c r="H26" i="1" l="1"/>
  <c r="F26" i="1"/>
  <c r="G26" i="1" s="1"/>
  <c r="A27" i="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<sst xmlns="http://schemas.openxmlformats.org/spreadsheetml/2006/main" count="441" uniqueCount="237">
  <si>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</si>
  <si>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</si>
  <si>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</si>
  <si>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</si>
  <si>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</si>
  <si>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</si>
  <si>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</si>
  <si>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</si>
  <si>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</si>
  <si>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</si>
  <si>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</si>
  <si>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</si>
  <si>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</si>
  <si>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</si>
  <si>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</si>
  <si>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</si>
  <si>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</si>
  <si>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</si>
  <si>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</si>
  <si>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</si>
  <si>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</si>
  <si>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</si>
  <si>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</si>
  <si>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</si>
  <si>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</si>
  <si>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</si>
  <si>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</si>
  <si>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</si>
  <si>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</si>
  <si>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</si>
  <si>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</si>
  <si>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</si>
  <si>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</si>
  <si>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</si>
  <si>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</si>
  <si>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</si>
  <si>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</si>
  <si>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</si>
  <si>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</si>
  <si>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</si>
  <si>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</si>
  <si>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</si>
  <si>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</si>
  <si>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</si>
  <si>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</si>
  <si>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</si>
  <si>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</si>
  <si>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</si>
  <si>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</si>
  <si>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</si>
  <si>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</si>
  <si>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</si>
  <si>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</si>
  <si>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</si>
  <si>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</si>
  <si>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</si>
  <si>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</si>
  <si>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</si>
  <si>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</si>
  <si>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</si>
  <si>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</si>
  <si>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</si>
  <si>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</si>
  <si>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</si>
  <si>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</si>
  <si>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</si>
  <si>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</si>
  <si>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</si>
  <si>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</si>
  <si>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</si>
  <si>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</si>
  <si>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</si>
  <si>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</si>
  <si>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</si>
  <si>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</si>
  <si>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</si>
  <si>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</si>
  <si>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</si>
  <si>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</si>
  <si>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</si>
  <si>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</si>
  <si>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</si>
  <si>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</si>
  <si>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</si>
  <si>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</si>
  <si>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</si>
  <si>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</si>
  <si>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</si>
  <si>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</si>
  <si>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</si>
  <si>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</si>
  <si>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</si>
  <si>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</si>
  <si>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</si>
  <si>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</si>
  <si>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</si>
  <si>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</si>
  <si>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</si>
  <si>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</si>
  <si>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</si>
  <si>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</si>
  <si>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</si>
  <si>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</si>
  <si>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</si>
  <si>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</si>
  <si>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</si>
  <si>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</si>
  <si>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</si>
  <si>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</si>
  <si>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</si>
  <si>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</si>
  <si>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</si>
  <si>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</si>
  <si>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</si>
  <si>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</si>
  <si>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</si>
  <si>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</si>
  <si>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</si>
  <si>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</si>
  <si>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</si>
  <si>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</si>
  <si>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</si>
  <si>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</si>
  <si>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</si>
  <si>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</si>
  <si>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</si>
  <si>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</si>
  <si>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</si>
  <si>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</si>
  <si>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</si>
  <si>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</si>
  <si>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</si>
  <si>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</si>
  <si>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</si>
  <si>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</si>
  <si>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</si>
  <si>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</si>
  <si>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</si>
  <si>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</si>
  <si>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</si>
  <si>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</si>
  <si>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</si>
  <si>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</si>
  <si>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</si>
  <si>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</si>
  <si>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</si>
  <si>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</si>
  <si>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</si>
  <si>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</si>
  <si>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</si>
  <si>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</si>
  <si>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</si>
  <si>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</si>
  <si>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</si>
  <si>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</si>
  <si>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</si>
  <si>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</si>
  <si>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</si>
  <si>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</si>
  <si>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</si>
  <si>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</si>
  <si>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</si>
  <si>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</si>
  <si>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</si>
  <si>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</si>
  <si>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</si>
  <si>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</si>
  <si>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</si>
  <si>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</si>
  <si>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</si>
  <si>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</si>
  <si>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</si>
  <si>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</si>
  <si>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</si>
  <si>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</si>
  <si>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</si>
  <si>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</si>
  <si>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</si>
  <si>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</si>
  <si>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</si>
  <si>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</si>
  <si>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</si>
  <si>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</si>
  <si>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</si>
  <si>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</si>
  <si>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</si>
  <si>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</si>
  <si>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Constitución Política</t>
  </si>
  <si>
    <t>Nathalia Castañeda</t>
  </si>
  <si>
    <t>Cuaderno de Estudio</t>
  </si>
  <si>
    <t>CS_08_13_CO</t>
  </si>
  <si>
    <t>Shutterstock 58943758</t>
  </si>
  <si>
    <t>Ilustración</t>
  </si>
  <si>
    <t>Constitución de la República Popular China</t>
  </si>
  <si>
    <t>Dibujar una carátula de la Constitución de China. Debe ser en fondo rojo y tener en la parte superior central  el emblema tomado de Shutterstock. Abajo incluir centrado y en letras blancas o amarillas, según quede mejor: Constitución de la República Popular China</t>
  </si>
  <si>
    <t>http://hispanicasaber.planetasaber.com/encyclopedia/default.asp?idpack=9&amp;idpil=0009FZ01&amp;ruta=Buscador</t>
  </si>
  <si>
    <t>La Constitución en la Declaración de los Derechos del Hombre y del Ciudadano</t>
  </si>
  <si>
    <t>Shutterstock 32989780</t>
  </si>
  <si>
    <t>Fotografía</t>
  </si>
  <si>
    <t>Código de Hammurabi</t>
  </si>
  <si>
    <t>Magna Charta Libertatum</t>
  </si>
  <si>
    <t>Shutterstock 185480369</t>
  </si>
  <si>
    <t>Shutterstock 244391299</t>
  </si>
  <si>
    <t>Carta de Derechos de los Estados Unidos</t>
  </si>
  <si>
    <t>Shutterstock 203125891</t>
  </si>
  <si>
    <t>Reforma constitucional</t>
  </si>
  <si>
    <t>CS_08_03_CO_IMG13</t>
  </si>
  <si>
    <t>La primera Constitución nacional</t>
  </si>
  <si>
    <t>CS_08_03_CO_IMG14 parcial</t>
  </si>
  <si>
    <t>Primer presidente de la República de la Nueva Granada</t>
  </si>
  <si>
    <t>Tomar solo la imagen de Santander (sin la de Bolívar) de la IMG14 del CE del guion CS_08_03_CO</t>
  </si>
  <si>
    <t>Tomar el mismo mapa correspondiente a la IMG13 del CE del guion CS_08_03_CO</t>
  </si>
  <si>
    <t>http://www.banrepcultural.org/blaavirtual/biografias/melojose.htm</t>
  </si>
  <si>
    <t>Melistas contra constitucionalistas</t>
  </si>
  <si>
    <t>En casi de no poder tener los derechos de la imagen, favor realizar una ilustración simple con base en ella.</t>
  </si>
  <si>
    <t>CS_08_08_CO_IMG03</t>
  </si>
  <si>
    <t>La Constitución de los Estados Unidos de Colombia</t>
  </si>
  <si>
    <t>Tomar el mismo mapa correspondiente a la IMG03 del CE del guion CS_08_08_CO</t>
  </si>
  <si>
    <t>CS_08_08_REC160_IMG02</t>
  </si>
  <si>
    <t>La Constitución de 1886</t>
  </si>
  <si>
    <t>Tomar la misma imagen 02 del recurso 160 correspondiente al guion CS_08_08_CO</t>
  </si>
  <si>
    <t>Shutterstock 265783472</t>
  </si>
  <si>
    <t>Narcotráfico y terrorismo</t>
  </si>
  <si>
    <t>Es una imagen standard, pero si es posible encontrar una imagen colombiana, por ejemplo de los capos de la droga como Pablo Escobar o de una escena de terrorismo en el país de antes de 1991, mucho mejor</t>
  </si>
  <si>
    <t>http://www.banrepcultural.org/blaavirtual/revistas/credencial/marzo2003/convocatorias.htm</t>
  </si>
  <si>
    <t>La séptima papeleta</t>
  </si>
  <si>
    <t>Tomar solo imagen de la Séptima papeleta</t>
  </si>
  <si>
    <t>http://image.slidesharecdn.com/modeloparainterponeraccindetutela-090911185754-phpapp02/95/modelo-para-interponer-accin-de-tutela-1-728.jpg?cb=1252695504</t>
  </si>
  <si>
    <t>Acción de tutela</t>
  </si>
  <si>
    <t>Ilustrar una página como la del modelo de acción de tutela.</t>
  </si>
  <si>
    <t>http://hispanicasaber.planetasaber.com/encyclopedia/default.asp?idpack=9&amp;idpil=0012CO01&amp;ruta=Buscador</t>
  </si>
  <si>
    <t>Seguridad social</t>
  </si>
  <si>
    <t>Derechos colectivos y ambientales</t>
  </si>
  <si>
    <t>http://hispanicasaber.planetasaber.com/encyclopedia/default.asp?idpack=9&amp;idpil=001F5V01&amp;ruta=Buscador</t>
  </si>
  <si>
    <t>Shutterstock 274064276</t>
  </si>
  <si>
    <t>Órganos electorales</t>
  </si>
  <si>
    <t>Es deseable si se encuentra una fotografía de unas elecciones nacionales.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</si>
</sst>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G1" zoomScale="120" zoomScaleNormal="120" zoomScalePageLayoutView="140" workbookViewId="0">
      <pane ySplit="9" topLeftCell="A10" activePane="bottomLeft" state="frozen"/>
      <selection pane="bottomLeft" activeCell="K10" sqref="K10"/>
    </sheetView>
  </sheetViews>
  <sheetFormatPr baseColWidth="10" defaultColWidth="10.8984375" defaultRowHeight="13.2" x14ac:dyDescent="0.25"/>
  <cols>
    <col min="1" max="1" width="7" style="2" customWidth="1"/>
    <col min="2" max="2" width="21" style="2" customWidth="1"/>
    <col min="3" max="3" width="21.19921875" style="2" customWidth="1"/>
    <col min="4" max="4" width="15.5"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5" width="10.898437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 xml:space="preserve">Ubicación de la imagen en el recurso </v>
      </c>
    </row>
    <row r="2" spans="1:16" ht="15.6" x14ac:dyDescent="0.3">
      <c r="A2" s="1"/>
      <c r="B2" s="3" t="s">
        <v>121</v>
      </c>
      <c r="C2" s="85" t="s">
        <v>23</v>
      </c>
      <c r="D2" s="86"/>
      <c r="F2" s="78" t="s">
        <v>0</v>
      </c>
      <c r="G2" s="79"/>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6" x14ac:dyDescent="0.3">
      <c r="A3" s="1"/>
      <c r="B3" s="4" t="s">
        <v>8</v>
      </c>
      <c r="C3" s="87">
        <v>8</v>
      </c>
      <c r="D3" s="88"/>
      <c r="F3" s="80">
        <v>42450</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6" x14ac:dyDescent="0.3">
      <c r="A4" s="1"/>
      <c r="B4" s="4" t="s">
        <v>54</v>
      </c>
      <c r="C4" s="87" t="s">
        <v>187</v>
      </c>
      <c r="D4" s="88"/>
      <c r="E4" s="5"/>
      <c r="F4" s="37" t="s">
        <v>55</v>
      </c>
      <c r="G4" s="61" t="s">
        <v>189</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 thickBot="1" x14ac:dyDescent="0.35">
      <c r="A5" s="1"/>
      <c r="B5" s="6" t="s">
        <v>1</v>
      </c>
      <c r="C5" s="89" t="s">
        <v>188</v>
      </c>
      <c r="D5" s="90"/>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ht="118.8" x14ac:dyDescent="0.25">
      <c r="A10" s="12" t="str">
        <f>IF(OR(B10&lt;&gt;"",J10&lt;&gt;""),"IMG01","")</f>
        <v>IMG01</v>
      </c>
      <c r="B10" s="62" t="s">
        <v>191</v>
      </c>
      <c r="C10" s="20" t="str">
        <f t="shared" ref="C10:C41" si="0">IF(OR(B10&lt;&gt;"",J10&lt;&gt;""),IF($G$4="Recurso",CONCATENATE($G$4," ",$G$5),$G$4),"")</f>
        <v>Cuaderno de Estudio</v>
      </c>
      <c r="D10" s="63" t="s">
        <v>192</v>
      </c>
      <c r="E10" s="63" t="s">
        <v>154</v>
      </c>
      <c r="F10" s="13" t="str">
        <f t="shared" ref="F10" si="1">IF(OR(B10&lt;&gt;"",J10&lt;&gt;""),CONCATENATE($C$7,"_",$A10,IF($G$4="Cuaderno de Estudio","_small",CONCATENATE(IF(I10="","","n"),IF(LEFT($G$5,1)="F",".jpg",".png")))),"")</f>
        <v>CS_08_13_CO_IMG01_small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CS_08_13_CO_IMG01_zoom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t="s">
        <v>193</v>
      </c>
      <c r="K10" s="64" t="s">
        <v>194</v>
      </c>
      <c r="O10" s="2" t="str">
        <f>'Definición técnica de imagenes'!A12</f>
        <v>M12D</v>
      </c>
    </row>
    <row r="11" spans="1:16" s="11" customFormat="1" ht="66" x14ac:dyDescent="0.25">
      <c r="A11" s="12" t="str">
        <f t="shared" ref="A11:A18" si="3">IF(OR(B11&lt;&gt;"",J11&lt;&gt;""),CONCATENATE(LEFT(A10,3),IF(MID(A10,4,2)+1&lt;10,CONCATENATE("0",MID(A10,4,2)+1))),"")</f>
        <v>IMG02</v>
      </c>
      <c r="B11" s="62" t="s">
        <v>195</v>
      </c>
      <c r="C11" s="20" t="str">
        <f t="shared" si="0"/>
        <v>Cuaderno de Estudio</v>
      </c>
      <c r="D11" s="63" t="s">
        <v>192</v>
      </c>
      <c r="E11" s="63" t="s">
        <v>154</v>
      </c>
      <c r="F11" s="13" t="str">
        <f t="shared" ref="F11:F74" si="4">IF(OR(B11&lt;&gt;"",J11&lt;&gt;""),CONCATENATE($C$7,"_",$A11,IF($G$4="Cuaderno de Estudio","_small",CONCATENATE(IF(I11="","","n"),IF(LEFT($G$5,1)="F",".jpg",".png")))),"")</f>
        <v>CS_08_13_CO_IMG02_small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CS_08_13_CO_IMG02_zoom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t="s">
        <v>196</v>
      </c>
      <c r="K11" s="65"/>
      <c r="O11" s="2" t="str">
        <f>'Definición técnica de imagenes'!A13</f>
        <v>M101</v>
      </c>
    </row>
    <row r="12" spans="1:16" s="11" customFormat="1" x14ac:dyDescent="0.25">
      <c r="A12" s="12" t="str">
        <f t="shared" si="3"/>
        <v>IMG03</v>
      </c>
      <c r="B12" s="62" t="s">
        <v>197</v>
      </c>
      <c r="C12" s="20" t="str">
        <f t="shared" si="0"/>
        <v>Cuaderno de Estudio</v>
      </c>
      <c r="D12" s="63" t="s">
        <v>198</v>
      </c>
      <c r="E12" s="63" t="s">
        <v>154</v>
      </c>
      <c r="F12" s="13" t="str">
        <f t="shared" si="4"/>
        <v>CS_08_13_CO_IMG03_small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CS_08_13_CO_IMG03_zoom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t="s">
        <v>199</v>
      </c>
      <c r="K12" s="64"/>
      <c r="O12" s="2" t="str">
        <f>'Definición técnica de imagenes'!A18</f>
        <v>Diaporama F1</v>
      </c>
    </row>
    <row r="13" spans="1:16" s="11" customFormat="1" x14ac:dyDescent="0.25">
      <c r="A13" s="12" t="str">
        <f t="shared" si="3"/>
        <v>IMG04</v>
      </c>
      <c r="B13" s="62" t="s">
        <v>201</v>
      </c>
      <c r="C13" s="20" t="str">
        <f t="shared" si="0"/>
        <v>Cuaderno de Estudio</v>
      </c>
      <c r="D13" s="63" t="s">
        <v>198</v>
      </c>
      <c r="E13" s="63" t="s">
        <v>153</v>
      </c>
      <c r="F13" s="13" t="str">
        <f t="shared" si="4"/>
        <v>CS_08_13_CO_IMG04_small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CS_08_13_CO_IMG04_zoom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200</v>
      </c>
      <c r="K13" s="64"/>
      <c r="O13" s="2" t="str">
        <f>'Definición técnica de imagenes'!A19</f>
        <v>F4</v>
      </c>
    </row>
    <row r="14" spans="1:16" s="11" customFormat="1" ht="17.399999999999999" customHeight="1" x14ac:dyDescent="0.25">
      <c r="A14" s="12" t="str">
        <f t="shared" si="3"/>
        <v>IMG05</v>
      </c>
      <c r="B14" s="62" t="s">
        <v>202</v>
      </c>
      <c r="C14" s="20" t="str">
        <f t="shared" si="0"/>
        <v>Cuaderno de Estudio</v>
      </c>
      <c r="D14" s="63" t="s">
        <v>198</v>
      </c>
      <c r="E14" s="63" t="s">
        <v>153</v>
      </c>
      <c r="F14" s="13" t="str">
        <f t="shared" si="4"/>
        <v>CS_08_13_CO_IMG05_small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CS_08_13_CO_IMG05_zoom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203</v>
      </c>
      <c r="K14" s="64"/>
      <c r="O14" s="2" t="str">
        <f>'Definición técnica de imagenes'!A22</f>
        <v>F6</v>
      </c>
    </row>
    <row r="15" spans="1:16" s="11" customFormat="1" x14ac:dyDescent="0.25">
      <c r="A15" s="12" t="str">
        <f t="shared" si="3"/>
        <v>IMG06</v>
      </c>
      <c r="B15" s="62" t="s">
        <v>204</v>
      </c>
      <c r="C15" s="20" t="str">
        <f t="shared" si="0"/>
        <v>Cuaderno de Estudio</v>
      </c>
      <c r="D15" s="63" t="s">
        <v>192</v>
      </c>
      <c r="E15" s="63" t="s">
        <v>154</v>
      </c>
      <c r="F15" s="13" t="str">
        <f t="shared" si="4"/>
        <v>CS_08_13_CO_IMG06_small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CS_08_13_CO_IMG06_zoom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205</v>
      </c>
      <c r="K15" s="66"/>
      <c r="O15" s="2" t="str">
        <f>'Definición técnica de imagenes'!A24</f>
        <v>F6B</v>
      </c>
    </row>
    <row r="16" spans="1:16" s="11" customFormat="1" ht="39.6" x14ac:dyDescent="0.3">
      <c r="A16" s="12" t="str">
        <f t="shared" si="3"/>
        <v>IMG07</v>
      </c>
      <c r="B16" s="62" t="s">
        <v>206</v>
      </c>
      <c r="C16" s="20" t="str">
        <f t="shared" si="0"/>
        <v>Cuaderno de Estudio</v>
      </c>
      <c r="D16" s="63" t="s">
        <v>192</v>
      </c>
      <c r="E16" s="63" t="s">
        <v>153</v>
      </c>
      <c r="F16" s="13" t="str">
        <f t="shared" si="4"/>
        <v>CS_08_13_CO_IMG07_small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CS_08_13_CO_IMG07_zoom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207</v>
      </c>
      <c r="K16" s="68" t="s">
        <v>211</v>
      </c>
      <c r="O16" s="2" t="str">
        <f>'Definición técnica de imagenes'!A25</f>
        <v>F7</v>
      </c>
    </row>
    <row r="17" spans="1:15" s="11" customFormat="1" ht="52.8" x14ac:dyDescent="0.25">
      <c r="A17" s="12" t="str">
        <f t="shared" si="3"/>
        <v>IMG08</v>
      </c>
      <c r="B17" s="62" t="s">
        <v>208</v>
      </c>
      <c r="C17" s="20" t="str">
        <f t="shared" si="0"/>
        <v>Cuaderno de Estudio</v>
      </c>
      <c r="D17" s="63" t="s">
        <v>192</v>
      </c>
      <c r="E17" s="63" t="s">
        <v>154</v>
      </c>
      <c r="F17" s="13" t="str">
        <f t="shared" si="4"/>
        <v>CS_08_13_CO_IMG08_small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CS_08_13_CO_IMG08_zoom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t="s">
        <v>209</v>
      </c>
      <c r="K17" s="66" t="s">
        <v>210</v>
      </c>
      <c r="O17" s="2" t="str">
        <f>'Definición técnica de imagenes'!A27</f>
        <v>F7B</v>
      </c>
    </row>
    <row r="18" spans="1:15" s="11" customFormat="1" ht="52.8" x14ac:dyDescent="0.25">
      <c r="A18" s="12" t="str">
        <f t="shared" si="3"/>
        <v>IMG09</v>
      </c>
      <c r="B18" s="62" t="s">
        <v>212</v>
      </c>
      <c r="C18" s="20" t="str">
        <f t="shared" si="0"/>
        <v>Cuaderno de Estudio</v>
      </c>
      <c r="D18" s="63" t="s">
        <v>192</v>
      </c>
      <c r="E18" s="63" t="s">
        <v>154</v>
      </c>
      <c r="F18" s="13" t="str">
        <f t="shared" si="4"/>
        <v>CS_08_13_CO_IMG09_small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CS_08_13_CO_IMG09_zoom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t="s">
        <v>213</v>
      </c>
      <c r="K18" s="66" t="s">
        <v>214</v>
      </c>
      <c r="O18" s="2" t="str">
        <f>'Definición técnica de imagenes'!A30</f>
        <v>F8</v>
      </c>
    </row>
    <row r="19" spans="1:15" s="11" customFormat="1" ht="39.6" x14ac:dyDescent="0.3">
      <c r="A19" s="12" t="str">
        <f t="shared" ref="A19:A50" si="6">IF(OR(B19&lt;&gt;"",J19&lt;&gt;""),CONCATENATE(LEFT(A18,3),IF(MID(A18,4,2)+1&lt;10,CONCATENATE("0",MID(A18,4,2)+1),MID(A18,4,2)+1)),"")</f>
        <v>IMG10</v>
      </c>
      <c r="B19" s="62" t="s">
        <v>215</v>
      </c>
      <c r="C19" s="20" t="str">
        <f t="shared" si="0"/>
        <v>Cuaderno de Estudio</v>
      </c>
      <c r="D19" s="63" t="s">
        <v>192</v>
      </c>
      <c r="E19" s="63" t="s">
        <v>154</v>
      </c>
      <c r="F19" s="13" t="str">
        <f t="shared" si="4"/>
        <v>CS_08_13_CO_IMG10_small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CS_08_13_CO_IMG10_zoom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t="s">
        <v>216</v>
      </c>
      <c r="K19" s="68" t="s">
        <v>217</v>
      </c>
      <c r="O19" s="2" t="str">
        <f>'Definición técnica de imagenes'!A31</f>
        <v>F10</v>
      </c>
    </row>
    <row r="20" spans="1:15" s="11" customFormat="1" ht="39.6" x14ac:dyDescent="0.25">
      <c r="A20" s="12" t="str">
        <f t="shared" si="6"/>
        <v>IMG11</v>
      </c>
      <c r="B20" s="62" t="s">
        <v>218</v>
      </c>
      <c r="C20" s="20" t="str">
        <f t="shared" si="0"/>
        <v>Cuaderno de Estudio</v>
      </c>
      <c r="D20" s="63" t="s">
        <v>198</v>
      </c>
      <c r="E20" s="63" t="s">
        <v>154</v>
      </c>
      <c r="F20" s="13" t="str">
        <f t="shared" si="4"/>
        <v>CS_08_13_CO_IMG11_small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CS_08_13_CO_IMG11_zoom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t="s">
        <v>219</v>
      </c>
      <c r="K20" s="66" t="s">
        <v>220</v>
      </c>
      <c r="O20" s="2" t="str">
        <f>'Definición técnica de imagenes'!A32</f>
        <v>F10B</v>
      </c>
    </row>
    <row r="21" spans="1:15" s="11" customFormat="1" ht="92.4" x14ac:dyDescent="0.25">
      <c r="A21" s="12" t="str">
        <f t="shared" si="6"/>
        <v>IMG12</v>
      </c>
      <c r="B21" s="62" t="s">
        <v>221</v>
      </c>
      <c r="C21" s="20" t="str">
        <f t="shared" si="0"/>
        <v>Cuaderno de Estudio</v>
      </c>
      <c r="D21" s="63" t="s">
        <v>198</v>
      </c>
      <c r="E21" s="63" t="s">
        <v>153</v>
      </c>
      <c r="F21" s="13" t="str">
        <f t="shared" si="4"/>
        <v>CS_08_13_CO_IMG12_small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t="shared" ca="1" si="5"/>
        <v>CS_08_13_CO_IMG12_zoom</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66" t="s">
        <v>222</v>
      </c>
      <c r="K21" s="66" t="s">
        <v>223</v>
      </c>
      <c r="O21" s="2" t="str">
        <f>'Definición técnica de imagenes'!A33</f>
        <v>F11</v>
      </c>
    </row>
    <row r="22" spans="1:15" s="11" customFormat="1" ht="52.8" x14ac:dyDescent="0.25">
      <c r="A22" s="12" t="str">
        <f t="shared" si="6"/>
        <v>IMG13</v>
      </c>
      <c r="B22" s="62" t="s">
        <v>224</v>
      </c>
      <c r="C22" s="20" t="str">
        <f t="shared" si="0"/>
        <v>Cuaderno de Estudio</v>
      </c>
      <c r="D22" s="63" t="s">
        <v>198</v>
      </c>
      <c r="E22" s="63" t="s">
        <v>153</v>
      </c>
      <c r="F22" s="13" t="str">
        <f t="shared" si="4"/>
        <v>CS_08_13_CO_IMG13_small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CS_08_13_CO_IMG13_zoom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63" t="s">
        <v>225</v>
      </c>
      <c r="K22" s="69" t="s">
        <v>226</v>
      </c>
      <c r="O22" s="2" t="str">
        <f>'Definición técnica de imagenes'!A34</f>
        <v>F12</v>
      </c>
    </row>
    <row r="23" spans="1:15" s="11" customFormat="1" ht="105.6" x14ac:dyDescent="0.25">
      <c r="A23" s="12" t="str">
        <f t="shared" si="6"/>
        <v>IMG14</v>
      </c>
      <c r="B23" s="62" t="s">
        <v>227</v>
      </c>
      <c r="C23" s="20" t="str">
        <f t="shared" si="0"/>
        <v>Cuaderno de Estudio</v>
      </c>
      <c r="D23" s="63" t="s">
        <v>192</v>
      </c>
      <c r="E23" s="63" t="s">
        <v>154</v>
      </c>
      <c r="F23" s="13" t="str">
        <f t="shared" si="4"/>
        <v>CS_08_13_CO_IMG14_small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CS_08_13_CO_IMG14_zoom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64" t="s">
        <v>228</v>
      </c>
      <c r="K23" s="64" t="s">
        <v>229</v>
      </c>
      <c r="O23" s="2" t="str">
        <f>'Definición técnica de imagenes'!A35</f>
        <v>F13</v>
      </c>
    </row>
    <row r="24" spans="1:15" s="11" customFormat="1" ht="66" x14ac:dyDescent="0.25">
      <c r="A24" s="12" t="str">
        <f t="shared" si="6"/>
        <v>IMG15</v>
      </c>
      <c r="B24" s="62" t="s">
        <v>230</v>
      </c>
      <c r="C24" s="20" t="str">
        <f t="shared" si="0"/>
        <v>Cuaderno de Estudio</v>
      </c>
      <c r="D24" s="63" t="s">
        <v>198</v>
      </c>
      <c r="E24" s="63" t="s">
        <v>153</v>
      </c>
      <c r="F24" s="13" t="str">
        <f t="shared" si="4"/>
        <v>CS_08_13_CO_IMG15_small</v>
      </c>
      <c r="G24" s="13" t="str">
        <f ca="1">IF($F24&lt;&gt;"",IF($G$4="Recurso",VLOOKUP($E24,OFFSET('Definición técnica de imagenes'!$A$1,MATCH($G$5,'Definición técnica de imagenes'!$A$1:$A$104,0)-1,1,COUNTIF('Definición técnica de imagenes'!$A$3:$A$102,$G$5),5),5,FALSE),'Definición técnica de imagenes'!$F$16),"")</f>
        <v>526 x 370 px</v>
      </c>
      <c r="H24" s="13" t="str">
        <f t="shared" ca="1" si="5"/>
        <v>CS_08_13_CO_IMG15_zoom</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63" t="s">
        <v>231</v>
      </c>
      <c r="K24" s="65"/>
      <c r="O24" s="2" t="str">
        <f>'Definición técnica de imagenes'!A37</f>
        <v>F13B</v>
      </c>
    </row>
    <row r="25" spans="1:15" s="11" customFormat="1" ht="66" x14ac:dyDescent="0.25">
      <c r="A25" s="12" t="str">
        <f t="shared" si="6"/>
        <v>IMG16</v>
      </c>
      <c r="B25" s="62" t="s">
        <v>233</v>
      </c>
      <c r="C25" s="20" t="str">
        <f t="shared" si="0"/>
        <v>Cuaderno de Estudio</v>
      </c>
      <c r="D25" s="63" t="s">
        <v>198</v>
      </c>
      <c r="E25" s="63" t="s">
        <v>153</v>
      </c>
      <c r="F25" s="13" t="str">
        <f t="shared" si="4"/>
        <v>CS_08_13_CO_IMG16_small</v>
      </c>
      <c r="G25" s="13" t="str">
        <f ca="1">IF($F25&lt;&gt;"",IF($G$4="Recurso",VLOOKUP($E25,OFFSET('Definición técnica de imagenes'!$A$1,MATCH($G$5,'Definición técnica de imagenes'!$A$1:$A$104,0)-1,1,COUNTIF('Definición técnica de imagenes'!$A$3:$A$102,$G$5),5),5,FALSE),'Definición técnica de imagenes'!$F$16),"")</f>
        <v>526 x 370 px</v>
      </c>
      <c r="H25" s="13" t="str">
        <f t="shared" ca="1" si="5"/>
        <v>CS_08_13_CO_IMG16_zoom</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63" t="s">
        <v>232</v>
      </c>
      <c r="K25" s="64"/>
    </row>
    <row r="26" spans="1:15" s="11" customFormat="1" ht="39.6" x14ac:dyDescent="0.25">
      <c r="A26" s="12" t="str">
        <f t="shared" si="6"/>
        <v>IMG17</v>
      </c>
      <c r="B26" s="62" t="s">
        <v>234</v>
      </c>
      <c r="C26" s="20" t="str">
        <f t="shared" si="0"/>
        <v>Cuaderno de Estudio</v>
      </c>
      <c r="D26" s="63" t="s">
        <v>198</v>
      </c>
      <c r="E26" s="63" t="s">
        <v>153</v>
      </c>
      <c r="F26" s="13" t="str">
        <f t="shared" si="4"/>
        <v>CS_08_13_CO_IMG17_small</v>
      </c>
      <c r="G26" s="13" t="str">
        <f ca="1">IF($F26&lt;&gt;"",IF($G$4="Recurso",VLOOKUP($E26,OFFSET('Definición técnica de imagenes'!$A$1,MATCH($G$5,'Definición técnica de imagenes'!$A$1:$A$104,0)-1,1,COUNTIF('Definición técnica de imagenes'!$A$3:$A$102,$G$5),5),5,FALSE),'Definición técnica de imagenes'!$F$16),"")</f>
        <v>526 x 370 px</v>
      </c>
      <c r="H26" s="13" t="str">
        <f t="shared" ca="1" si="5"/>
        <v>CS_08_13_CO_IMG17_zoom</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63" t="s">
        <v>235</v>
      </c>
      <c r="K26" s="64" t="s">
        <v>236</v>
      </c>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6" x14ac:dyDescent="0.3"/>
  <cols>
    <col min="1" max="1" width="72.19921875" style="22" customWidth="1"/>
    <col min="2" max="2" width="11" style="22"/>
    <col min="3" max="3" width="13.796875" style="22" customWidth="1"/>
    <col min="4" max="4" width="11.296875" style="22" customWidth="1"/>
    <col min="5" max="7" width="11" style="22"/>
    <col min="8" max="11" width="11" style="22" hidden="1" customWidth="1"/>
    <col min="12" max="16384" width="11" style="22"/>
  </cols>
  <sheetData>
    <row r="1" spans="1:11" ht="16.2" thickBot="1" x14ac:dyDescent="0.35">
      <c r="A1" s="93" t="s">
        <v>38</v>
      </c>
      <c r="B1" s="94"/>
      <c r="C1" s="94"/>
      <c r="D1" s="94"/>
      <c r="E1" s="94"/>
      <c r="F1" s="95"/>
    </row>
    <row r="2" spans="1:11" x14ac:dyDescent="0.3">
      <c r="A2" s="30" t="s">
        <v>42</v>
      </c>
      <c r="B2" s="31"/>
      <c r="C2" s="96" t="s">
        <v>13</v>
      </c>
      <c r="D2" s="97"/>
      <c r="E2" s="98"/>
      <c r="F2" s="32"/>
    </row>
    <row r="3" spans="1:11" ht="62.4" x14ac:dyDescent="0.3">
      <c r="A3" s="33" t="s">
        <v>43</v>
      </c>
      <c r="B3" s="31"/>
      <c r="C3" s="102" t="s">
        <v>14</v>
      </c>
      <c r="D3" s="103"/>
      <c r="E3" s="104"/>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5" t="str">
        <f>CONCATENATE(H21,"_",I21,"_",J21,"_CO")</f>
        <v>LE_07_04_CO</v>
      </c>
      <c r="E5" s="106"/>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1" t="str">
        <f>CONCATENATE("SolicitudGrafica_",D5,".xls")</f>
        <v>SolicitudGrafica_LE_07_04_CO.xls</v>
      </c>
      <c r="E7" s="91"/>
      <c r="F7" s="92"/>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3" t="s">
        <v>41</v>
      </c>
      <c r="B13" s="94"/>
      <c r="C13" s="94"/>
      <c r="D13" s="94"/>
      <c r="E13" s="94"/>
      <c r="F13" s="95"/>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6" t="s">
        <v>49</v>
      </c>
      <c r="D15" s="97"/>
      <c r="E15" s="97"/>
      <c r="F15" s="98"/>
      <c r="J15" s="22">
        <v>12</v>
      </c>
      <c r="K15" s="22">
        <v>12</v>
      </c>
    </row>
    <row r="16" spans="1:11" ht="67.05"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9" t="str">
        <f>CONCATENATE(H21,"_",I21,"_",J21,"_",K45)</f>
        <v>LE_07_04_REC10</v>
      </c>
      <c r="E17" s="100"/>
      <c r="F17" s="101"/>
      <c r="J17" s="22">
        <v>14</v>
      </c>
      <c r="K17" s="22">
        <v>14</v>
      </c>
    </row>
    <row r="18" spans="1:11" ht="78.599999999999994" thickBot="1" x14ac:dyDescent="0.35">
      <c r="A18" s="33" t="s">
        <v>48</v>
      </c>
      <c r="B18" s="31"/>
      <c r="C18" s="59" t="s">
        <v>120</v>
      </c>
      <c r="D18" s="91" t="str">
        <f>CONCATENATE("SolicitudGrafica_",D17,".xls")</f>
        <v>SolicitudGrafica_LE_07_04_REC10.xls</v>
      </c>
      <c r="E18" s="91"/>
      <c r="F18" s="92"/>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96875" defaultRowHeight="15.6" x14ac:dyDescent="0.3"/>
  <cols>
    <col min="1" max="1" width="21" style="22" customWidth="1"/>
    <col min="2" max="2" width="24.19921875" style="22" customWidth="1"/>
    <col min="3" max="3" width="16.8984375" style="22" customWidth="1"/>
    <col min="4" max="4" width="12.69921875" style="22" customWidth="1"/>
    <col min="5" max="5" width="6.796875" style="22" customWidth="1"/>
    <col min="6" max="6" width="12.796875" style="22" customWidth="1"/>
    <col min="7" max="7" width="12.69921875" style="22" customWidth="1"/>
    <col min="8" max="8" width="24.5" style="22" customWidth="1"/>
    <col min="9" max="9" width="27.19921875" style="22" customWidth="1"/>
    <col min="10" max="10" width="44.5" style="22" customWidth="1"/>
    <col min="11" max="16384" width="10.796875" style="22"/>
  </cols>
  <sheetData>
    <row r="1" spans="1:10" x14ac:dyDescent="0.3">
      <c r="A1" s="108" t="s">
        <v>56</v>
      </c>
      <c r="B1" s="108" t="s">
        <v>149</v>
      </c>
      <c r="C1" s="108" t="s">
        <v>63</v>
      </c>
      <c r="D1" s="108" t="s">
        <v>64</v>
      </c>
      <c r="E1" s="108" t="s">
        <v>5</v>
      </c>
      <c r="F1" s="108" t="s">
        <v>65</v>
      </c>
      <c r="G1" s="108" t="s">
        <v>66</v>
      </c>
      <c r="H1" s="107" t="s">
        <v>68</v>
      </c>
      <c r="I1" s="107"/>
    </row>
    <row r="2" spans="1:10" x14ac:dyDescent="0.3">
      <c r="A2" s="108"/>
      <c r="B2" s="108"/>
      <c r="C2" s="108"/>
      <c r="D2" s="108"/>
      <c r="E2" s="108"/>
      <c r="F2" s="108"/>
      <c r="G2" s="108"/>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3"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7" customFormat="1" ht="14.7" customHeight="1" x14ac:dyDescent="0.3">
      <c r="A15" s="75" t="s">
        <v>96</v>
      </c>
      <c r="B15" s="75"/>
      <c r="C15" s="75" t="s">
        <v>97</v>
      </c>
      <c r="D15" s="76" t="s">
        <v>98</v>
      </c>
      <c r="E15" s="75" t="s">
        <v>93</v>
      </c>
      <c r="F15" s="75" t="s">
        <v>117</v>
      </c>
      <c r="G15" s="75"/>
      <c r="H15" s="76" t="s">
        <v>122</v>
      </c>
      <c r="I15" s="75"/>
      <c r="J15" s="77"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2"/>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2"/>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Nathalia Castañeda Aponte</cp:lastModifiedBy>
  <dcterms:created xsi:type="dcterms:W3CDTF">2014-07-01T23:43:25Z</dcterms:created>
  <dcterms:modified xsi:type="dcterms:W3CDTF">2016-03-23T00:06:12Z</dcterms:modified>
</cp:coreProperties>
</file>