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psf\Home\Downloads\"/>
    </mc:Choice>
  </mc:AlternateContent>
  <bookViews>
    <workbookView xWindow="7283" yWindow="3400" windowWidth="18562" windowHeight="10902"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1" l="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I11" i="1"/>
  <c r="F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G10" i="1"/>
</calcChain>
</file>

<file path=xl/sharedStrings.xml><?xml version="1.0" encoding="utf-8"?>
<sst xmlns="http://schemas.openxmlformats.org/spreadsheetml/2006/main" count="367" uniqueCount="216">
  <si>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</si>
  <si>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</si>
  <si>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</si>
  <si>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</si>
  <si>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</si>
  <si>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</si>
  <si>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</si>
  <si>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</si>
  <si>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</si>
  <si>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</si>
  <si>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</si>
  <si>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</si>
  <si>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</si>
  <si>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</si>
  <si>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</si>
  <si>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</si>
  <si>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</si>
  <si>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</si>
  <si>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</si>
  <si>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</si>
  <si>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</si>
  <si>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</si>
  <si>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</si>
  <si>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</si>
  <si>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</si>
  <si>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</si>
  <si>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</si>
  <si>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</si>
  <si>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</si>
  <si>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</si>
  <si>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</si>
  <si>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</si>
  <si>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</si>
  <si>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</si>
  <si>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</si>
  <si>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</si>
  <si>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</si>
  <si>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</si>
  <si>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</si>
  <si>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</si>
  <si>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</si>
  <si>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</si>
  <si>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</si>
  <si>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</si>
  <si>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</si>
  <si>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</si>
  <si>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</si>
  <si>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</si>
  <si>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</si>
  <si>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</si>
  <si>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</si>
  <si>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</si>
  <si>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</si>
  <si>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</si>
  <si>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</si>
  <si>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</si>
  <si>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</si>
  <si>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</si>
  <si>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</si>
  <si>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</si>
  <si>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</si>
  <si>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</si>
  <si>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</si>
  <si>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</si>
  <si>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</si>
  <si>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</si>
  <si>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</si>
  <si>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</si>
  <si>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</si>
  <si>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</si>
  <si>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</si>
  <si>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</si>
  <si>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</si>
  <si>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</si>
  <si>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</si>
  <si>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</si>
  <si>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</si>
  <si>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</si>
  <si>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</si>
  <si>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</si>
  <si>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</si>
  <si>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</si>
  <si>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</si>
  <si>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</si>
  <si>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</si>
  <si>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</si>
  <si>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</si>
  <si>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</si>
  <si>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</si>
  <si>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</si>
  <si>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</si>
  <si>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</si>
  <si>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</si>
  <si>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</si>
  <si>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</si>
  <si>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</si>
  <si>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</si>
  <si>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</si>
  <si>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</si>
  <si>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</si>
  <si>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</si>
  <si>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</si>
  <si>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</si>
  <si>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</si>
  <si>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</si>
  <si>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</si>
  <si>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</si>
  <si>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</si>
  <si>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</si>
  <si>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</si>
  <si>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</si>
  <si>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</si>
  <si>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</si>
  <si>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</si>
  <si>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</si>
  <si>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</si>
  <si>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</si>
  <si>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</si>
  <si>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</si>
  <si>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</si>
  <si>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</si>
  <si>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</si>
  <si>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</si>
  <si>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</si>
  <si>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</si>
  <si>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</si>
  <si>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</si>
  <si>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</si>
  <si>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</si>
  <si>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</si>
  <si>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</si>
  <si>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</si>
  <si>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</si>
  <si>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</si>
  <si>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</si>
  <si>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</si>
  <si>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</si>
  <si>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</si>
  <si>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</si>
  <si>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</si>
  <si>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</si>
  <si>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</si>
  <si>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</si>
  <si>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</si>
  <si>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Cuaderno de Estudio</t>
  </si>
  <si>
    <t>Eugenia Arce</t>
  </si>
  <si>
    <t>Fotografía</t>
  </si>
  <si>
    <t>Vertical</t>
  </si>
  <si>
    <t>Horizontal</t>
  </si>
  <si>
    <t>Ilustración</t>
  </si>
  <si>
    <t>El feudalismo</t>
  </si>
  <si>
    <t>CS_07_02_CO</t>
  </si>
  <si>
    <t>2 Eso/Ciencias Sociales/La alta edad media/La nobleza</t>
  </si>
  <si>
    <t>Pintura homenaje feudal a un obispo</t>
  </si>
  <si>
    <t>2 Eso/Ciencias Sociales/La alta edad media/Los campesinos</t>
  </si>
  <si>
    <t>Fotografía del relieve de un capitel de un labriego</t>
  </si>
  <si>
    <t>2 Eso/Ciencias Sociales/la Alta Edad Media/La Iglesia</t>
  </si>
  <si>
    <t>Pintura de un amanuense</t>
  </si>
  <si>
    <t>2 Eso/Ciencias Sociales/La cultura y el arte en la Alta Edad Media/La cultura en la Edad Media/Los monasterios y las órdenes religiosas</t>
  </si>
  <si>
    <t>Ilustración sobre el precepto “reza y trabaja”</t>
  </si>
  <si>
    <t>2 Eso/Ciencias Sociales/La cultura y el arte en la alta edad media/El arte y la cultura bizantinos</t>
  </si>
  <si>
    <t>Foto díptico El emperador triunfante de Barberini</t>
  </si>
  <si>
    <t>2 Eso/Ciencias Sociales/La cultura y el arte en la alta edad media/El arte y la cultura bizantinos/La arquitectura</t>
  </si>
  <si>
    <t>Ilustración basílica de Santa Sofía</t>
  </si>
  <si>
    <t>2 Eso/Ciencias Sociales/la cultura y el arte en la alta edad media/El arte y la cultura bizantinos/La escultura</t>
  </si>
  <si>
    <t>Foto cátedra del obispo Maximiliano</t>
  </si>
  <si>
    <t>2 Eso/Ciencias Sociales/la cultura y el arte en la alta edad media/El arte y la cultura bizantinos/La pintura y el mosaico</t>
  </si>
  <si>
    <t>Foto interior de la basílica de Santa Sofía de Constantinopla</t>
  </si>
  <si>
    <t>2 Eso/Ciencias Sociales/La cultura y el arte en la alta edad media/El arte mozárabe</t>
  </si>
  <si>
    <t>Foto interior de la iglesia del monasterio de San Miguel de Escala</t>
  </si>
  <si>
    <t>Ilustración de una página de los Comentarios al Apocalipsis</t>
  </si>
  <si>
    <t>2 Eso/Ciencias Sociales/La baja edad media/El Estado feudal</t>
  </si>
  <si>
    <t>Pintura coronación de Enrique III</t>
  </si>
  <si>
    <t>2 Eso/Ciencias Sociales/la baja edad media/El Estado feudal/Las cortes medievales</t>
  </si>
  <si>
    <t>Pintura parlamento de Inglaterra</t>
  </si>
  <si>
    <t>2 Eso/Ciencias Sociales/La baja edad media/El renacer del mundo urbano/La sociedad urbana</t>
  </si>
  <si>
    <t>Ilustración Grupo de comerciantes reunidos</t>
  </si>
  <si>
    <t>Ilustración candelabro de siete brazos</t>
  </si>
  <si>
    <t>2 Eso/Ciencias Sociales/La baja edad media/El renacer del mundo urbano/La expasión agrícola y el aumento de la población</t>
  </si>
  <si>
    <t>Ilustración campesinos trabajando la tierra (arado de bueyes)</t>
  </si>
  <si>
    <t>Gráfica sistema de rotación trienal de cultivos</t>
  </si>
  <si>
    <t>2 Eso/Ciencias Sociales/La baja edad media/El comercio medieval/Los artesanos y los gremios</t>
  </si>
  <si>
    <t>Pintura taller medieval</t>
  </si>
  <si>
    <t>2 Eso/Ciencias Sociales/La baja edad media/El comercio medieval/Las grandes rutas comerciales</t>
  </si>
  <si>
    <t>Pintura ciudad con puerto</t>
  </si>
  <si>
    <t>2 Eso/Ciencias Sociales/La baja edad media/El renacer del mundo urbano/La ciudad medieval</t>
  </si>
  <si>
    <t>Ilustración Alegoría del buen gobierno</t>
  </si>
  <si>
    <t>2 Eso/Ciencias Sociales/La cultura y el arte en la baja edad media/Las ciudades bajomedievales</t>
  </si>
  <si>
    <t>Ilustración puerto de Nápoles</t>
  </si>
  <si>
    <t>2 Eso/Ciencias Sociales/La cultura y el arte en la Baja Edad Media/Las ciudades bajomedievales/Los nuevos espacios urbanos</t>
  </si>
  <si>
    <t>Foto campanario de Brujas, Bélgica</t>
  </si>
  <si>
    <t>2 Eso/Ciencias Sociales/La baja edad media/El gobierno de las ciudades</t>
  </si>
  <si>
    <t>Ilustración Consejo mayor República marítima de Venecia</t>
  </si>
  <si>
    <t>2 Eso/Ciencias Sociales/la baja edad media/la Iglesia en baja edad media</t>
  </si>
  <si>
    <t>Fotografía castillo en Aviñón</t>
  </si>
  <si>
    <t>2 Eso/Ciencias Sociales/La baja edad media/La crisis bajomedieval/La crisis agrícola, el hambre y la peste negra</t>
  </si>
  <si>
    <t>Ilustración representación de las danzas de la muerte</t>
  </si>
  <si>
    <t>2 Eso/Ciencias Sociales/La cultura y el arte en la baja edad media/La cultura y la ciencia en la baja edad media/El pensamiento medieval</t>
  </si>
  <si>
    <t xml:space="preserve">Ilustración reunión de personas </t>
  </si>
  <si>
    <t>2 Eso/Ciencias Sociales/La cultura y el arte en la baja edad media/La cultura y la ciencia en la baja edad media/La ciencia y la técnica medievales</t>
  </si>
  <si>
    <t>Retrato de Johannes Gutenberg</t>
  </si>
  <si>
    <t>2 Eso/Ciencias Sociales/La cultura y el arte en la baja edad media/Las ciudades medievales/Las universidades medievales</t>
  </si>
  <si>
    <t>Foto Universidad de Salamanca</t>
  </si>
  <si>
    <t>2 Eso/Ciencias Sociales/La cultura y el arte en la baja edad media/El arte gótico/la arquitectura gótica</t>
  </si>
  <si>
    <t>2 Eso/Ciencias Sociales/la cultura y el arte en la baja edad media/El arte gótico/la arquitectura gótica</t>
  </si>
  <si>
    <t>Foto iglesia de Santa María del Mar</t>
  </si>
  <si>
    <t>2 Eso/Ciencias Sociales/la cultura y el arte en la baja edad media/el arte gótico/ la escultura gótica</t>
  </si>
  <si>
    <t>Foto tímpano de la facha sur de la catedral de León</t>
  </si>
  <si>
    <t>2 Eso/Ciencias Sociales/la cultura y el arte en la baja edad media/El arte gótico/La escultura gótica</t>
  </si>
  <si>
    <t>Foto el sepulcro de San Martín</t>
  </si>
  <si>
    <t>2 Eso/Ciencias Sociales/La cultura y el arte en la baja edad media/El arte gótico/La pintura gótica</t>
  </si>
  <si>
    <r>
      <t xml:space="preserve">Ilustración </t>
    </r>
    <r>
      <rPr>
        <i/>
        <sz val="12"/>
        <color theme="1"/>
        <rFont val="Times New Roman"/>
      </rPr>
      <t xml:space="preserve">El lavatorio </t>
    </r>
    <r>
      <rPr>
        <sz val="12"/>
        <color theme="1"/>
        <rFont val="Times New Roman"/>
      </rPr>
      <t>de Giotto di Bondone</t>
    </r>
  </si>
  <si>
    <r>
      <t xml:space="preserve">Ilustración </t>
    </r>
    <r>
      <rPr>
        <i/>
        <sz val="12"/>
        <color theme="1"/>
        <rFont val="Times New Roman"/>
      </rPr>
      <t>Piedad</t>
    </r>
    <r>
      <rPr>
        <sz val="12"/>
        <color theme="1"/>
        <rFont val="Times New Roman"/>
      </rPr>
      <t xml:space="preserve"> de Rogier Van der Weyden</t>
    </r>
  </si>
  <si>
    <t>2 Eso/Ciencias Sociales/la cultura y el arte en la baja edad media/El arte mudéjar</t>
  </si>
  <si>
    <t>Foto El salón de los Embajadores, Reales Alcázares de Sevilla</t>
  </si>
  <si>
    <t>¿Cuaderno de estudio o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</si>
</sst>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000000"/>
      <name val="Times New Roman"/>
    </font>
    <font>
      <sz val="12"/>
      <color theme="1"/>
      <name val="Times New Roman"/>
    </font>
    <font>
      <i/>
      <sz val="12"/>
      <color theme="1"/>
      <name val="Times New Roman"/>
    </font>
    <font>
      <sz val="9"/>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0" borderId="0" xfId="0" applyFont="1" applyBorder="1"/>
    <xf numFmtId="164" fontId="9"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1" fillId="0" borderId="0" xfId="0" applyFont="1" applyAlignment="1">
      <alignment wrapText="1"/>
    </xf>
    <xf numFmtId="0" fontId="22" fillId="0" borderId="0" xfId="0" applyFont="1"/>
    <xf numFmtId="0" fontId="21" fillId="0" borderId="0" xfId="0" applyFont="1"/>
    <xf numFmtId="0" fontId="22" fillId="0" borderId="0" xfId="0" applyFont="1" applyAlignment="1">
      <alignment vertical="center"/>
    </xf>
    <xf numFmtId="0" fontId="22" fillId="0" borderId="0" xfId="0" applyFont="1" applyAlignment="1">
      <alignment wrapText="1"/>
    </xf>
    <xf numFmtId="0" fontId="22" fillId="0" borderId="36"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xf numFmtId="0" fontId="24" fillId="2" borderId="5" xfId="0" applyFont="1" applyFill="1" applyBorder="1"/>
    <xf numFmtId="0" fontId="13" fillId="0" borderId="5" xfId="0" applyFont="1" applyBorder="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9">
    <dxf>
      <fill>
        <patternFill>
          <bgColor rgb="FFCCFFCC"/>
        </patternFill>
      </fill>
    </dxf>
    <dxf>
      <fill>
        <patternFill>
          <bgColor rgb="FFCCFFCC"/>
        </patternFill>
      </fill>
    </dxf>
    <dxf>
      <border>
        <left style="thin">
          <color auto="1"/>
        </left>
        <right style="thin">
          <color auto="1"/>
        </right>
        <top style="thin">
          <color auto="1"/>
        </top>
        <bottom style="thin">
          <color auto="1"/>
        </bottom>
        <vertical/>
        <horizontal/>
      </border>
    </dxf>
    <dxf>
      <font>
        <color theme="0"/>
      </font>
    </dxf>
    <dxf>
      <border>
        <left style="thin">
          <color auto="1"/>
        </left>
        <right style="thin">
          <color auto="1"/>
        </right>
        <top style="thin">
          <color auto="1"/>
        </top>
        <bottom style="thin">
          <color auto="1"/>
        </bottom>
        <vertical/>
        <horizontal/>
      </border>
    </dxf>
    <dxf>
      <font>
        <color theme="0"/>
      </font>
    </dxf>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23937</xdr:colOff>
          <xdr:row>4</xdr:row>
          <xdr:rowOff>0</xdr:rowOff>
        </xdr:from>
        <xdr:to>
          <xdr:col>2</xdr:col>
          <xdr:colOff>1043661</xdr:colOff>
          <xdr:row>4</xdr:row>
          <xdr:rowOff>229797</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1053236</xdr:colOff>
          <xdr:row>4</xdr:row>
          <xdr:rowOff>0</xdr:rowOff>
        </xdr:from>
        <xdr:to>
          <xdr:col>3</xdr:col>
          <xdr:colOff>861738</xdr:colOff>
          <xdr:row>4</xdr:row>
          <xdr:rowOff>229797</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14362</xdr:colOff>
          <xdr:row>4</xdr:row>
          <xdr:rowOff>0</xdr:rowOff>
        </xdr:from>
        <xdr:to>
          <xdr:col>5</xdr:col>
          <xdr:colOff>0</xdr:colOff>
          <xdr:row>4</xdr:row>
          <xdr:rowOff>229797</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483531</xdr:rowOff>
        </xdr:from>
        <xdr:to>
          <xdr:col>2</xdr:col>
          <xdr:colOff>1014936</xdr:colOff>
          <xdr:row>15</xdr:row>
          <xdr:rowOff>713328</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1014936</xdr:colOff>
          <xdr:row>15</xdr:row>
          <xdr:rowOff>483531</xdr:rowOff>
        </xdr:from>
        <xdr:to>
          <xdr:col>3</xdr:col>
          <xdr:colOff>837801</xdr:colOff>
          <xdr:row>15</xdr:row>
          <xdr:rowOff>713328</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483531</xdr:rowOff>
        </xdr:from>
        <xdr:to>
          <xdr:col>4</xdr:col>
          <xdr:colOff>837801</xdr:colOff>
          <xdr:row>15</xdr:row>
          <xdr:rowOff>713328</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483531</xdr:rowOff>
        </xdr:from>
        <xdr:to>
          <xdr:col>5</xdr:col>
          <xdr:colOff>837801</xdr:colOff>
          <xdr:row>15</xdr:row>
          <xdr:rowOff>713328</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G4" sqref="G4"/>
    </sheetView>
  </sheetViews>
  <sheetFormatPr baseColWidth="10" defaultColWidth="10.8125" defaultRowHeight="13.2" x14ac:dyDescent="0.35"/>
  <cols>
    <col min="1" max="1" width="12.1875" style="2" customWidth="1"/>
    <col min="2" max="2" width="21" style="2" customWidth="1"/>
    <col min="3" max="3" width="21.1875" style="2" customWidth="1"/>
    <col min="4" max="4" width="18.5" style="2" customWidth="1"/>
    <col min="5" max="5" width="13.1875" style="2" customWidth="1"/>
    <col min="6" max="6" width="28.1875" style="2" customWidth="1"/>
    <col min="7" max="7" width="20.5" style="2" customWidth="1"/>
    <col min="8" max="8" width="28.6875" style="2" customWidth="1"/>
    <col min="9" max="9" width="20.5" style="2" customWidth="1"/>
    <col min="10" max="10" width="34.8125" style="17" customWidth="1"/>
    <col min="11" max="11" width="29.6875" style="17" customWidth="1"/>
    <col min="12" max="12" width="20.3125" style="2" customWidth="1"/>
    <col min="13" max="13" width="14.5" style="2" customWidth="1"/>
    <col min="14" max="16384" width="10.8125" style="2"/>
  </cols>
  <sheetData>
    <row r="1" spans="1:16" ht="16.25" thickBot="1" x14ac:dyDescent="0.55000000000000004">
      <c r="A1" s="1"/>
      <c r="B1" s="1"/>
      <c r="C1" s="1"/>
      <c r="D1" s="1"/>
      <c r="F1" s="1"/>
      <c r="G1" s="1"/>
      <c r="H1" s="47"/>
      <c r="I1" s="47"/>
      <c r="J1" s="16"/>
      <c r="K1" s="16"/>
    </row>
    <row r="2" spans="1:16" ht="15.85" x14ac:dyDescent="0.5">
      <c r="A2" s="1"/>
      <c r="B2" s="3" t="s">
        <v>128</v>
      </c>
      <c r="C2" s="84" t="s">
        <v>23</v>
      </c>
      <c r="D2" s="85"/>
      <c r="F2" s="77" t="s">
        <v>0</v>
      </c>
      <c r="G2" s="78"/>
      <c r="H2" s="47"/>
      <c r="I2" s="47"/>
      <c r="J2" s="16"/>
    </row>
    <row r="3" spans="1:16" ht="15.85" x14ac:dyDescent="0.5">
      <c r="A3" s="1"/>
      <c r="B3" s="4" t="s">
        <v>8</v>
      </c>
      <c r="C3" s="86">
        <v>7</v>
      </c>
      <c r="D3" s="87"/>
      <c r="F3" s="79">
        <v>42087</v>
      </c>
      <c r="G3" s="80"/>
      <c r="H3" s="47"/>
      <c r="I3" s="47"/>
      <c r="J3" s="16"/>
    </row>
    <row r="4" spans="1:16" ht="15.85" x14ac:dyDescent="0.5">
      <c r="A4" s="1"/>
      <c r="B4" s="4" t="s">
        <v>54</v>
      </c>
      <c r="C4" s="86" t="s">
        <v>150</v>
      </c>
      <c r="D4" s="87"/>
      <c r="E4" s="5"/>
      <c r="F4" s="108" t="s">
        <v>215</v>
      </c>
      <c r="G4" s="109" t="s">
        <v>144</v>
      </c>
      <c r="H4" s="47"/>
      <c r="I4" s="47"/>
      <c r="J4" s="16"/>
      <c r="K4" s="16"/>
    </row>
    <row r="5" spans="1:16" ht="16.25" thickBot="1" x14ac:dyDescent="0.55000000000000004">
      <c r="A5" s="1"/>
      <c r="B5" s="6" t="s">
        <v>1</v>
      </c>
      <c r="C5" s="88" t="s">
        <v>145</v>
      </c>
      <c r="D5" s="89"/>
      <c r="E5" s="5"/>
      <c r="F5" s="46" t="str">
        <f>IF(G4="Recurso","Motor del recurso","")</f>
        <v/>
      </c>
      <c r="G5" s="46"/>
      <c r="H5" s="47"/>
      <c r="I5" s="68"/>
      <c r="J5" s="16"/>
      <c r="K5" s="16"/>
    </row>
    <row r="6" spans="1:16" ht="16.25" thickBot="1" x14ac:dyDescent="0.55000000000000004">
      <c r="A6" s="1"/>
      <c r="B6" s="1"/>
      <c r="C6" s="1"/>
      <c r="D6" s="1"/>
      <c r="E6" s="7"/>
      <c r="F6" s="1"/>
      <c r="G6" s="1"/>
      <c r="H6" s="47"/>
      <c r="I6" s="47"/>
      <c r="J6" s="16"/>
      <c r="K6" s="16"/>
    </row>
    <row r="7" spans="1:16" ht="15" customHeight="1" x14ac:dyDescent="0.5">
      <c r="A7" s="1"/>
      <c r="B7" s="33" t="s">
        <v>40</v>
      </c>
      <c r="C7" s="8" t="s">
        <v>151</v>
      </c>
      <c r="D7" s="32" t="s">
        <v>39</v>
      </c>
      <c r="F7" s="1"/>
      <c r="G7" s="1"/>
      <c r="H7" s="1"/>
      <c r="I7" s="1"/>
      <c r="J7" s="16"/>
      <c r="K7" s="16"/>
    </row>
    <row r="8" spans="1:16" s="9" customFormat="1" ht="16.25" thickBot="1" x14ac:dyDescent="0.55000000000000004">
      <c r="A8" s="10"/>
      <c r="B8" s="10"/>
      <c r="C8" s="10"/>
      <c r="D8" s="11"/>
      <c r="E8" s="11"/>
      <c r="F8" s="81" t="s">
        <v>61</v>
      </c>
      <c r="G8" s="82"/>
      <c r="H8" s="82"/>
      <c r="I8" s="83"/>
      <c r="J8" s="18"/>
      <c r="K8" s="12"/>
      <c r="L8" s="2"/>
      <c r="M8" s="2"/>
      <c r="N8" s="2"/>
      <c r="O8" s="2"/>
      <c r="P8" s="2"/>
    </row>
    <row r="9" spans="1:16" ht="26.05" thickBot="1" x14ac:dyDescent="0.4">
      <c r="A9" s="29" t="s">
        <v>2</v>
      </c>
      <c r="B9" s="23" t="s">
        <v>9</v>
      </c>
      <c r="C9" s="22" t="s">
        <v>3</v>
      </c>
      <c r="D9" s="22" t="s">
        <v>4</v>
      </c>
      <c r="E9" s="22" t="s">
        <v>5</v>
      </c>
      <c r="F9" s="67" t="s">
        <v>60</v>
      </c>
      <c r="G9" s="67" t="s">
        <v>58</v>
      </c>
      <c r="H9" s="67" t="s">
        <v>59</v>
      </c>
      <c r="I9" s="67" t="s">
        <v>120</v>
      </c>
      <c r="J9" s="23" t="s">
        <v>6</v>
      </c>
      <c r="K9" s="24" t="s">
        <v>7</v>
      </c>
    </row>
    <row r="10" spans="1:16" s="12" customFormat="1" ht="46.4" x14ac:dyDescent="0.45">
      <c r="A10" s="13" t="str">
        <f>IF(OR(B10&lt;&gt;"",J10&lt;&gt;""),"IMG01","")</f>
        <v>IMG01</v>
      </c>
      <c r="B10" s="71" t="s">
        <v>152</v>
      </c>
      <c r="C10" s="25" t="str">
        <f>IF(OR(B10&lt;&gt;"",J10&lt;&gt;""),IF($G$4="Recurso",CONCATENATE($G$4," ",$G$5),$G$4),"")</f>
        <v>Cuaderno de Estudio</v>
      </c>
      <c r="D10" s="14" t="s">
        <v>149</v>
      </c>
      <c r="E10" s="14" t="s">
        <v>147</v>
      </c>
      <c r="F10" s="14" t="str">
        <f>IF(OR(B10&lt;&gt;"",J10&lt;&gt;""),CONCATENATE($C$7,"_",$A10,IF($G$4="Cuaderno de Estudio","_small",CONCATENATE(IF(I10="","","n"),IF(LEFT($G$5,1)="F",".jpg",".png")))),"")</f>
        <v>CS_07_02_CO_IMG01_small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CS_07_02_CO_IMG01_zoom</v>
      </c>
      <c r="I10" s="14" t="str">
        <f>IF(OR(B10&lt;&gt;"",J10&lt;&gt;""),IF($G$4="Recurso",IF(LEFT($G$5,1)="M",IF(VLOOKUP($G$5,'Definición técnica de imagenes'!$A$3:$G$17,6,FALSE)=0,"",VLOOKUP($G$5,'Definición técnica de imagenes'!$A$3:$G$17,6,FALSE)),IF($G$5="F1","","")),'Definición técnica de imagenes'!$F$16),"")</f>
        <v>800 x 600 px</v>
      </c>
      <c r="J10" s="72" t="s">
        <v>153</v>
      </c>
      <c r="K10" s="19"/>
    </row>
    <row r="11" spans="1:16" s="12" customFormat="1" ht="14.05" customHeight="1" x14ac:dyDescent="0.45">
      <c r="A11" s="13" t="str">
        <f>IF(OR(B11&lt;&gt;"",J11&lt;&gt;""),CONCATENATE(LEFT(A10,3),IF(MID(A10,4,2)+1&lt;10,CONCATENATE("0",MID(A10,4,2)+1))),"")</f>
        <v>IMG02</v>
      </c>
      <c r="B11" s="72" t="s">
        <v>154</v>
      </c>
      <c r="C11" s="25" t="str">
        <f t="shared" ref="C11:C22" si="0">IF(OR(B11&lt;&gt;"",J11&lt;&gt;""),IF($G$4="Recurso",CONCATENATE($G$4," ",$G$5),$G$4),"")</f>
        <v>Cuaderno de Estudio</v>
      </c>
      <c r="D11" s="14" t="s">
        <v>146</v>
      </c>
      <c r="E11" s="14" t="s">
        <v>148</v>
      </c>
      <c r="F11" s="14" t="str">
        <f>IF(OR(B11&lt;&gt;"",J11&lt;&gt;""),CONCATENATE($C$7,"_",$A11,IF($G$4="Cuaderno de Estudio","_small",CONCATENATE(IF(I11="","","n"),IF(LEFT($G$5,1)="F",".jpg",".png")))),"")</f>
        <v>CS_07_02_CO_IMG02_small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1">IF(AND(I11&lt;&gt;"",I11&lt;&gt;0),IF(OR(B11&lt;&gt;"",J11&lt;&gt;""),CONCATENATE($C$7,"_",$A11,IF($G$4="Cuaderno de Estudio","_zoom",CONCATENATE("a",IF(LEFT($G$5,1)="F",".jpg",".png")))),""),"")</f>
        <v>CS_07_02_CO_IMG02_zoom</v>
      </c>
      <c r="I11" s="14" t="str">
        <f>IF(OR(B11&lt;&gt;"",J11&lt;&gt;""),IF($G$4="Recurso",IF(LEFT($G$5,1)="M",IF(VLOOKUP($G$5,'Definición técnica de imagenes'!$A$3:$G$17,6,FALSE)=0,"",VLOOKUP($G$5,'Definición técnica de imagenes'!$A$3:$G$17,6,FALSE)),IF($G$5="F1","","")),'Definición técnica de imagenes'!$F$16),"")</f>
        <v>800 x 600 px</v>
      </c>
      <c r="J11" s="72" t="s">
        <v>155</v>
      </c>
      <c r="K11" s="15"/>
    </row>
    <row r="12" spans="1:16" s="12" customFormat="1" ht="15.45" x14ac:dyDescent="0.45">
      <c r="A12" s="13" t="str">
        <f t="shared" ref="A12:A18" si="2">IF(OR(B12&lt;&gt;"",J12&lt;&gt;""),CONCATENATE(LEFT(A11,3),IF(MID(A11,4,2)+1&lt;10,CONCATENATE("0",MID(A11,4,2)+1))),"")</f>
        <v>IMG03</v>
      </c>
      <c r="B12" s="72" t="s">
        <v>156</v>
      </c>
      <c r="C12" s="25" t="str">
        <f t="shared" si="0"/>
        <v>Cuaderno de Estudio</v>
      </c>
      <c r="D12" s="14" t="s">
        <v>146</v>
      </c>
      <c r="E12" s="14" t="s">
        <v>147</v>
      </c>
      <c r="F12" s="14" t="str">
        <f t="shared" ref="F12:F74" si="3">IF(OR(B12&lt;&gt;"",J12&lt;&gt;""),CONCATENATE($C$7,"_",$A12,IF($G$4="Cuaderno de Estudio","_small",CONCATENATE(IF(I12="","","n"),IF(LEFT($G$5,1)="F",".jpg",".png")))),"")</f>
        <v>CS_07_02_CO_IMG03_small</v>
      </c>
      <c r="G12" s="14" t="str">
        <f>IF(F12&lt;&gt;"",IF($G$4="Recurso",IF(LEFT($G$5,1)="M",VLOOKUP($G$5,'Definición técnica de imagenes'!$A$3:$G$17,5,FALSE),IF($G$5="F1",'Definición técnica de imagenes'!$E$15,'Definición técnica de imagenes'!$F$13)),'Definición técnica de imagenes'!$E$16),"")</f>
        <v>526 x 370 px</v>
      </c>
      <c r="H12" s="14" t="str">
        <f t="shared" si="1"/>
        <v>CS_07_02_CO_IMG03_zoom</v>
      </c>
      <c r="I12" s="14" t="str">
        <f>IF(OR(B12&lt;&gt;"",J12&lt;&gt;""),IF($G$4="Recurso",IF(LEFT($G$5,1)="M",IF(VLOOKUP($G$5,'Definición técnica de imagenes'!$A$3:$G$17,6,FALSE)=0,"",VLOOKUP($G$5,'Definición técnica de imagenes'!$A$3:$G$17,6,FALSE)),IF($G$5="F1","","")),'Definición técnica de imagenes'!$F$16),"")</f>
        <v>800 x 600 px</v>
      </c>
      <c r="J12" s="72" t="s">
        <v>157</v>
      </c>
      <c r="K12" s="19"/>
    </row>
    <row r="13" spans="1:16" s="12" customFormat="1" ht="15.45" x14ac:dyDescent="0.45">
      <c r="A13" s="13" t="str">
        <f t="shared" si="2"/>
        <v>IMG04</v>
      </c>
      <c r="B13" s="72" t="s">
        <v>158</v>
      </c>
      <c r="C13" s="25" t="str">
        <f t="shared" si="0"/>
        <v>Cuaderno de Estudio</v>
      </c>
      <c r="D13" s="14" t="s">
        <v>149</v>
      </c>
      <c r="E13" s="14" t="s">
        <v>148</v>
      </c>
      <c r="F13" s="14" t="str">
        <f t="shared" si="3"/>
        <v>CS_07_02_CO_IMG04_small</v>
      </c>
      <c r="G13" s="14" t="str">
        <f>IF(F13&lt;&gt;"",IF($G$4="Recurso",IF(LEFT($G$5,1)="M",VLOOKUP($G$5,'Definición técnica de imagenes'!$A$3:$G$17,5,FALSE),IF($G$5="F1",'Definición técnica de imagenes'!$E$15,'Definición técnica de imagenes'!$F$13)),'Definición técnica de imagenes'!$E$16),"")</f>
        <v>526 x 370 px</v>
      </c>
      <c r="H13" s="14" t="str">
        <f t="shared" si="1"/>
        <v>CS_07_02_CO_IMG04_zoom</v>
      </c>
      <c r="I13" s="14" t="str">
        <f>IF(OR(B13&lt;&gt;"",J13&lt;&gt;""),IF($G$4="Recurso",IF(LEFT($G$5,1)="M",IF(VLOOKUP($G$5,'Definición técnica de imagenes'!$A$3:$G$17,6,FALSE)=0,"",VLOOKUP($G$5,'Definición técnica de imagenes'!$A$3:$G$17,6,FALSE)),IF($G$5="F1","","")),'Definición técnica de imagenes'!$F$16),"")</f>
        <v>800 x 600 px</v>
      </c>
      <c r="J13" s="72" t="s">
        <v>159</v>
      </c>
      <c r="K13" s="19"/>
    </row>
    <row r="14" spans="1:16" s="12" customFormat="1" ht="15.45" x14ac:dyDescent="0.45">
      <c r="A14" s="13" t="str">
        <f t="shared" si="2"/>
        <v>IMG05</v>
      </c>
      <c r="B14" s="72" t="s">
        <v>160</v>
      </c>
      <c r="C14" s="25" t="str">
        <f t="shared" si="0"/>
        <v>Cuaderno de Estudio</v>
      </c>
      <c r="D14" s="14" t="s">
        <v>146</v>
      </c>
      <c r="E14" s="14" t="s">
        <v>147</v>
      </c>
      <c r="F14" s="14" t="str">
        <f t="shared" si="3"/>
        <v>CS_07_02_CO_IMG05_small</v>
      </c>
      <c r="G14" s="14" t="str">
        <f>IF(F14&lt;&gt;"",IF($G$4="Recurso",IF(LEFT($G$5,1)="M",VLOOKUP($G$5,'Definición técnica de imagenes'!$A$3:$G$17,5,FALSE),IF($G$5="F1",'Definición técnica de imagenes'!$E$15,'Definición técnica de imagenes'!$F$13)),'Definición técnica de imagenes'!$E$16),"")</f>
        <v>526 x 370 px</v>
      </c>
      <c r="H14" s="14" t="str">
        <f t="shared" si="1"/>
        <v>CS_07_02_CO_IMG05_zoom</v>
      </c>
      <c r="I14" s="14" t="str">
        <f>IF(OR(B14&lt;&gt;"",J14&lt;&gt;""),IF($G$4="Recurso",IF(LEFT($G$5,1)="M",IF(VLOOKUP($G$5,'Definición técnica de imagenes'!$A$3:$G$17,6,FALSE)=0,"",VLOOKUP($G$5,'Definición técnica de imagenes'!$A$3:$G$17,6,FALSE)),IF($G$5="F1","","")),'Definición técnica de imagenes'!$F$16),"")</f>
        <v>800 x 600 px</v>
      </c>
      <c r="J14" s="72" t="s">
        <v>161</v>
      </c>
      <c r="K14" s="19"/>
    </row>
    <row r="15" spans="1:16" s="12" customFormat="1" ht="15.45" x14ac:dyDescent="0.45">
      <c r="A15" s="13" t="str">
        <f t="shared" si="2"/>
        <v>IMG06</v>
      </c>
      <c r="B15" s="72" t="s">
        <v>162</v>
      </c>
      <c r="C15" s="25" t="str">
        <f t="shared" si="0"/>
        <v>Cuaderno de Estudio</v>
      </c>
      <c r="D15" s="14" t="s">
        <v>149</v>
      </c>
      <c r="E15" s="14" t="s">
        <v>148</v>
      </c>
      <c r="F15" s="14" t="str">
        <f t="shared" si="3"/>
        <v>CS_07_02_CO_IMG06_small</v>
      </c>
      <c r="G15" s="14" t="str">
        <f>IF(F15&lt;&gt;"",IF($G$4="Recurso",IF(LEFT($G$5,1)="M",VLOOKUP($G$5,'Definición técnica de imagenes'!$A$3:$G$17,5,FALSE),IF($G$5="F1",'Definición técnica de imagenes'!$E$15,'Definición técnica de imagenes'!$F$13)),'Definición técnica de imagenes'!$E$16),"")</f>
        <v>526 x 370 px</v>
      </c>
      <c r="H15" s="14" t="str">
        <f t="shared" si="1"/>
        <v>CS_07_02_CO_IMG06_zoom</v>
      </c>
      <c r="I15" s="14" t="str">
        <f>IF(OR(B15&lt;&gt;"",J15&lt;&gt;""),IF($G$4="Recurso",IF(LEFT($G$5,1)="M",IF(VLOOKUP($G$5,'Definición técnica de imagenes'!$A$3:$G$17,6,FALSE)=0,"",VLOOKUP($G$5,'Definición técnica de imagenes'!$A$3:$G$17,6,FALSE)),IF($G$5="F1","","")),'Definición técnica de imagenes'!$F$16),"")</f>
        <v>800 x 600 px</v>
      </c>
      <c r="J15" s="72" t="s">
        <v>163</v>
      </c>
      <c r="K15" s="21"/>
    </row>
    <row r="16" spans="1:16" s="12" customFormat="1" ht="15.45" x14ac:dyDescent="0.45">
      <c r="A16" s="13" t="str">
        <f t="shared" si="2"/>
        <v>IMG07</v>
      </c>
      <c r="B16" s="72" t="s">
        <v>164</v>
      </c>
      <c r="C16" s="25" t="str">
        <f t="shared" si="0"/>
        <v>Cuaderno de Estudio</v>
      </c>
      <c r="D16" s="14" t="s">
        <v>146</v>
      </c>
      <c r="E16" s="14" t="s">
        <v>147</v>
      </c>
      <c r="F16" s="14" t="str">
        <f t="shared" si="3"/>
        <v>CS_07_02_CO_IMG07_small</v>
      </c>
      <c r="G16" s="14" t="str">
        <f>IF(F16&lt;&gt;"",IF($G$4="Recurso",IF(LEFT($G$5,1)="M",VLOOKUP($G$5,'Definición técnica de imagenes'!$A$3:$G$17,5,FALSE),IF($G$5="F1",'Definición técnica de imagenes'!$E$15,'Definición técnica de imagenes'!$F$13)),'Definición técnica de imagenes'!$E$16),"")</f>
        <v>526 x 370 px</v>
      </c>
      <c r="H16" s="14" t="str">
        <f t="shared" si="1"/>
        <v>CS_07_02_CO_IMG07_zoom</v>
      </c>
      <c r="I16" s="14" t="str">
        <f>IF(OR(B16&lt;&gt;"",J16&lt;&gt;""),IF($G$4="Recurso",IF(LEFT($G$5,1)="M",IF(VLOOKUP($G$5,'Definición técnica de imagenes'!$A$3:$G$17,6,FALSE)=0,"",VLOOKUP($G$5,'Definición técnica de imagenes'!$A$3:$G$17,6,FALSE)),IF($G$5="F1","","")),'Definición técnica de imagenes'!$F$16),"")</f>
        <v>800 x 600 px</v>
      </c>
      <c r="J16" s="72" t="s">
        <v>165</v>
      </c>
      <c r="K16" s="30"/>
    </row>
    <row r="17" spans="1:11" s="12" customFormat="1" ht="15.45" x14ac:dyDescent="0.45">
      <c r="A17" s="13" t="str">
        <f t="shared" si="2"/>
        <v>IMG08</v>
      </c>
      <c r="B17" s="72" t="s">
        <v>166</v>
      </c>
      <c r="C17" s="25" t="str">
        <f t="shared" si="0"/>
        <v>Cuaderno de Estudio</v>
      </c>
      <c r="D17" s="14" t="s">
        <v>146</v>
      </c>
      <c r="E17" s="14" t="s">
        <v>147</v>
      </c>
      <c r="F17" s="14" t="str">
        <f t="shared" si="3"/>
        <v>CS_07_02_CO_IMG08_small</v>
      </c>
      <c r="G17" s="14" t="str">
        <f>IF(F17&lt;&gt;"",IF($G$4="Recurso",IF(LEFT($G$5,1)="M",VLOOKUP($G$5,'Definición técnica de imagenes'!$A$3:$G$17,5,FALSE),IF($G$5="F1",'Definición técnica de imagenes'!$E$15,'Definición técnica de imagenes'!$F$13)),'Definición técnica de imagenes'!$E$16),"")</f>
        <v>526 x 370 px</v>
      </c>
      <c r="H17" s="14" t="str">
        <f t="shared" si="1"/>
        <v>CS_07_02_CO_IMG08_zoom</v>
      </c>
      <c r="I17" s="14" t="str">
        <f>IF(OR(B17&lt;&gt;"",J17&lt;&gt;""),IF($G$4="Recurso",IF(LEFT($G$5,1)="M",IF(VLOOKUP($G$5,'Definición técnica de imagenes'!$A$3:$G$17,6,FALSE)=0,"",VLOOKUP($G$5,'Definición técnica de imagenes'!$A$3:$G$17,6,FALSE)),IF($G$5="F1","","")),'Definición técnica de imagenes'!$F$16),"")</f>
        <v>800 x 600 px</v>
      </c>
      <c r="J17" s="72" t="s">
        <v>167</v>
      </c>
      <c r="K17" s="21"/>
    </row>
    <row r="18" spans="1:11" s="12" customFormat="1" ht="15.45" x14ac:dyDescent="0.45">
      <c r="A18" s="13" t="str">
        <f t="shared" si="2"/>
        <v>IMG09</v>
      </c>
      <c r="B18" s="72" t="s">
        <v>168</v>
      </c>
      <c r="C18" s="25" t="str">
        <f t="shared" si="0"/>
        <v>Cuaderno de Estudio</v>
      </c>
      <c r="D18" s="14" t="s">
        <v>146</v>
      </c>
      <c r="E18" s="14" t="s">
        <v>147</v>
      </c>
      <c r="F18" s="14" t="str">
        <f t="shared" si="3"/>
        <v>CS_07_02_CO_IMG09_small</v>
      </c>
      <c r="G18" s="14" t="str">
        <f>IF(F18&lt;&gt;"",IF($G$4="Recurso",IF(LEFT($G$5,1)="M",VLOOKUP($G$5,'Definición técnica de imagenes'!$A$3:$G$17,5,FALSE),IF($G$5="F1",'Definición técnica de imagenes'!$E$15,'Definición técnica de imagenes'!$F$13)),'Definición técnica de imagenes'!$E$16),"")</f>
        <v>526 x 370 px</v>
      </c>
      <c r="H18" s="14" t="str">
        <f t="shared" si="1"/>
        <v>CS_07_02_CO_IMG09_zoom</v>
      </c>
      <c r="I18" s="14" t="str">
        <f>IF(OR(B18&lt;&gt;"",J18&lt;&gt;""),IF($G$4="Recurso",IF(LEFT($G$5,1)="M",IF(VLOOKUP($G$5,'Definición técnica de imagenes'!$A$3:$G$17,6,FALSE)=0,"",VLOOKUP($G$5,'Definición técnica de imagenes'!$A$3:$G$17,6,FALSE)),IF($G$5="F1","","")),'Definición técnica de imagenes'!$F$16),"")</f>
        <v>800 x 600 px</v>
      </c>
      <c r="J18" s="74" t="s">
        <v>169</v>
      </c>
      <c r="K18" s="21"/>
    </row>
    <row r="19" spans="1:11" s="12" customFormat="1" ht="40" customHeight="1" x14ac:dyDescent="0.45">
      <c r="A19" s="13" t="str">
        <f>IF(OR(B19&lt;&gt;"",J19&lt;&gt;""),CONCATENATE(LEFT(A18,3),IF(MID(A18,4,2)+1&lt;10,CONCATENATE("0",MID(A18,4,2)+1),MID(A18,4,2)+1)),"")</f>
        <v>IMG10</v>
      </c>
      <c r="B19" s="72" t="s">
        <v>168</v>
      </c>
      <c r="C19" s="25" t="str">
        <f t="shared" si="0"/>
        <v>Cuaderno de Estudio</v>
      </c>
      <c r="D19" s="14" t="s">
        <v>149</v>
      </c>
      <c r="E19" s="14" t="s">
        <v>147</v>
      </c>
      <c r="F19" s="14" t="str">
        <f t="shared" si="3"/>
        <v>CS_07_02_CO_IMG10_small</v>
      </c>
      <c r="G19" s="14" t="str">
        <f>IF(F19&lt;&gt;"",IF($G$4="Recurso",IF(LEFT($G$5,1)="M",VLOOKUP($G$5,'Definición técnica de imagenes'!$A$3:$G$17,5,FALSE),IF($G$5="F1",'Definición técnica de imagenes'!$E$15,'Definición técnica de imagenes'!$F$13)),'Definición técnica de imagenes'!$E$16),"")</f>
        <v>526 x 370 px</v>
      </c>
      <c r="H19" s="14" t="str">
        <f t="shared" si="1"/>
        <v>CS_07_02_CO_IMG10_zoom</v>
      </c>
      <c r="I19" s="14" t="str">
        <f>IF(OR(B19&lt;&gt;"",J19&lt;&gt;""),IF($G$4="Recurso",IF(LEFT($G$5,1)="M",IF(VLOOKUP($G$5,'Definición técnica de imagenes'!$A$3:$G$17,6,FALSE)=0,"",VLOOKUP($G$5,'Definición técnica de imagenes'!$A$3:$G$17,6,FALSE)),IF($G$5="F1","","")),'Definición técnica de imagenes'!$F$16),"")</f>
        <v>800 x 600 px</v>
      </c>
      <c r="J19" s="74" t="s">
        <v>170</v>
      </c>
      <c r="K19" s="30"/>
    </row>
    <row r="20" spans="1:11" s="12" customFormat="1" ht="15.45" x14ac:dyDescent="0.45">
      <c r="A20" s="13" t="str">
        <f t="shared" ref="A20:A83" si="4">IF(OR(B20&lt;&gt;"",J20&lt;&gt;""),CONCATENATE(LEFT(A19,3),IF(MID(A19,4,2)+1&lt;10,CONCATENATE("0",MID(A19,4,2)+1),MID(A19,4,2)+1)),"")</f>
        <v>IMG11</v>
      </c>
      <c r="B20" s="72" t="s">
        <v>171</v>
      </c>
      <c r="C20" s="25" t="str">
        <f t="shared" si="0"/>
        <v>Cuaderno de Estudio</v>
      </c>
      <c r="D20" s="14" t="s">
        <v>146</v>
      </c>
      <c r="E20" s="14" t="s">
        <v>147</v>
      </c>
      <c r="F20" s="14" t="str">
        <f t="shared" si="3"/>
        <v>CS_07_02_CO_IMG11_small</v>
      </c>
      <c r="G20" s="14" t="str">
        <f>IF(F20&lt;&gt;"",IF($G$4="Recurso",IF(LEFT($G$5,1)="M",VLOOKUP($G$5,'Definición técnica de imagenes'!$A$3:$G$17,5,FALSE),IF($G$5="F1",'Definición técnica de imagenes'!$E$15,'Definición técnica de imagenes'!$F$13)),'Definición técnica de imagenes'!$E$16),"")</f>
        <v>526 x 370 px</v>
      </c>
      <c r="H20" s="14" t="str">
        <f t="shared" si="1"/>
        <v>CS_07_02_CO_IMG11_zoom</v>
      </c>
      <c r="I20" s="14" t="str">
        <f>IF(OR(B20&lt;&gt;"",J20&lt;&gt;""),IF($G$4="Recurso",IF(LEFT($G$5,1)="M",IF(VLOOKUP($G$5,'Definición técnica de imagenes'!$A$3:$G$17,6,FALSE)=0,"",VLOOKUP($G$5,'Definición técnica de imagenes'!$A$3:$G$17,6,FALSE)),IF($G$5="F1","","")),'Definición técnica de imagenes'!$F$16),"")</f>
        <v>800 x 600 px</v>
      </c>
      <c r="J20" s="72" t="s">
        <v>172</v>
      </c>
      <c r="K20" s="21"/>
    </row>
    <row r="21" spans="1:11" s="12" customFormat="1" ht="15.45" x14ac:dyDescent="0.45">
      <c r="A21" s="13" t="str">
        <f t="shared" si="4"/>
        <v>IMG12</v>
      </c>
      <c r="B21" s="72" t="s">
        <v>173</v>
      </c>
      <c r="C21" s="25" t="str">
        <f t="shared" si="0"/>
        <v>Cuaderno de Estudio</v>
      </c>
      <c r="D21" s="14" t="s">
        <v>146</v>
      </c>
      <c r="E21" s="14" t="s">
        <v>147</v>
      </c>
      <c r="F21" s="14" t="str">
        <f t="shared" si="3"/>
        <v>CS_07_02_CO_IMG12_small</v>
      </c>
      <c r="G21" s="14" t="str">
        <f>IF(F21&lt;&gt;"",IF($G$4="Recurso",IF(LEFT($G$5,1)="M",VLOOKUP($G$5,'Definición técnica de imagenes'!$A$3:$G$17,5,FALSE),IF($G$5="F1",'Definición técnica de imagenes'!$E$15,'Definición técnica de imagenes'!$F$13)),'Definición técnica de imagenes'!$E$16),"")</f>
        <v>526 x 370 px</v>
      </c>
      <c r="H21" s="14" t="str">
        <f t="shared" si="1"/>
        <v>CS_07_02_CO_IMG12_zoom</v>
      </c>
      <c r="I21" s="14" t="str">
        <f>IF(OR(B21&lt;&gt;"",J21&lt;&gt;""),IF($G$4="Recurso",IF(LEFT($G$5,1)="M",IF(VLOOKUP($G$5,'Definición técnica de imagenes'!$A$3:$G$17,6,FALSE)=0,"",VLOOKUP($G$5,'Definición técnica de imagenes'!$A$3:$G$17,6,FALSE)),IF($G$5="F1","","")),'Definición técnica de imagenes'!$F$16),"")</f>
        <v>800 x 600 px</v>
      </c>
      <c r="J21" s="72" t="s">
        <v>174</v>
      </c>
      <c r="K21" s="21"/>
    </row>
    <row r="22" spans="1:11" s="12" customFormat="1" ht="15.45" x14ac:dyDescent="0.45">
      <c r="A22" s="13" t="str">
        <f t="shared" si="4"/>
        <v>IMG13</v>
      </c>
      <c r="B22" s="72" t="s">
        <v>175</v>
      </c>
      <c r="C22" s="25" t="str">
        <f t="shared" si="0"/>
        <v>Cuaderno de Estudio</v>
      </c>
      <c r="D22" s="14" t="s">
        <v>149</v>
      </c>
      <c r="E22" s="14" t="s">
        <v>148</v>
      </c>
      <c r="F22" s="14" t="str">
        <f t="shared" si="3"/>
        <v>CS_07_02_CO_IMG13_small</v>
      </c>
      <c r="G22" s="14" t="str">
        <f>IF(F22&lt;&gt;"",IF($G$4="Recurso",IF(LEFT($G$5,1)="M",VLOOKUP($G$5,'Definición técnica de imagenes'!$A$3:$G$17,5,FALSE),IF($G$5="F1",'Definición técnica de imagenes'!$E$15,'Definición técnica de imagenes'!$F$13)),'Definición técnica de imagenes'!$E$16),"")</f>
        <v>526 x 370 px</v>
      </c>
      <c r="H22" s="14" t="str">
        <f t="shared" si="1"/>
        <v>CS_07_02_CO_IMG13_zoom</v>
      </c>
      <c r="I22" s="14" t="str">
        <f>IF(OR(B22&lt;&gt;"",J22&lt;&gt;""),IF($G$4="Recurso",IF(LEFT($G$5,1)="M",IF(VLOOKUP($G$5,'Definición técnica de imagenes'!$A$3:$G$17,6,FALSE)=0,"",VLOOKUP($G$5,'Definición técnica de imagenes'!$A$3:$G$17,6,FALSE)),IF($G$5="F1","","")),'Definición técnica de imagenes'!$F$16),"")</f>
        <v>800 x 600 px</v>
      </c>
      <c r="J22" s="74" t="s">
        <v>176</v>
      </c>
      <c r="K22" s="20"/>
    </row>
    <row r="23" spans="1:11" s="12" customFormat="1" ht="77.3" x14ac:dyDescent="0.45">
      <c r="A23" s="13" t="str">
        <f t="shared" si="4"/>
        <v>IMG14</v>
      </c>
      <c r="B23" s="75" t="s">
        <v>175</v>
      </c>
      <c r="C23" s="26" t="s">
        <v>144</v>
      </c>
      <c r="D23" s="14" t="s">
        <v>149</v>
      </c>
      <c r="E23" s="14" t="s">
        <v>147</v>
      </c>
      <c r="F23" s="14" t="str">
        <f t="shared" si="3"/>
        <v>CS_07_02_CO_IMG14_small</v>
      </c>
      <c r="G23" s="14" t="str">
        <f>IF(F23&lt;&gt;"",IF($G$4="Recurso",IF(LEFT($G$5,1)="M",VLOOKUP($G$5,'Definición técnica de imagenes'!$A$3:$G$17,5,FALSE),IF($G$5="F1",'Definición técnica de imagenes'!$E$15,'Definición técnica de imagenes'!$F$13)),'Definición técnica de imagenes'!$E$16),"")</f>
        <v>526 x 370 px</v>
      </c>
      <c r="H23" s="14" t="str">
        <f t="shared" si="1"/>
        <v>CS_07_02_CO_IMG14_zoom</v>
      </c>
      <c r="I23" s="14" t="str">
        <f>IF(OR(B23&lt;&gt;"",J23&lt;&gt;""),IF($G$4="Recurso",IF(LEFT($G$5,1)="M",IF(VLOOKUP($G$5,'Definición técnica de imagenes'!$A$3:$G$17,6,FALSE)=0,"",VLOOKUP($G$5,'Definición técnica de imagenes'!$A$3:$G$17,6,FALSE)),IF($G$5="F1","","")),'Definición técnica de imagenes'!$F$16),"")</f>
        <v>800 x 600 px</v>
      </c>
      <c r="J23" s="74" t="s">
        <v>177</v>
      </c>
      <c r="K23" s="19"/>
    </row>
    <row r="24" spans="1:11" s="12" customFormat="1" ht="92.75" x14ac:dyDescent="0.45">
      <c r="A24" s="13" t="str">
        <f t="shared" si="4"/>
        <v>IMG15</v>
      </c>
      <c r="B24" s="75" t="s">
        <v>178</v>
      </c>
      <c r="C24" s="25" t="s">
        <v>144</v>
      </c>
      <c r="D24" s="14" t="s">
        <v>149</v>
      </c>
      <c r="E24" s="14" t="s">
        <v>147</v>
      </c>
      <c r="F24" s="14" t="str">
        <f t="shared" si="3"/>
        <v>CS_07_02_CO_IMG15_small</v>
      </c>
      <c r="G24" s="14" t="str">
        <f>IF(F24&lt;&gt;"",IF($G$4="Recurso",IF(LEFT($G$5,1)="M",VLOOKUP($G$5,'Definición técnica de imagenes'!$A$3:$G$17,5,FALSE),IF($G$5="F1",'Definición técnica de imagenes'!$E$15,'Definición técnica de imagenes'!$F$13)),'Definición técnica de imagenes'!$E$16),"")</f>
        <v>526 x 370 px</v>
      </c>
      <c r="H24" s="14" t="str">
        <f t="shared" si="1"/>
        <v>CS_07_02_CO_IMG15_zoom</v>
      </c>
      <c r="I24" s="14" t="str">
        <f>IF(OR(B24&lt;&gt;"",J24&lt;&gt;""),IF($G$4="Recurso",IF(LEFT($G$5,1)="M",IF(VLOOKUP($G$5,'Definición técnica de imagenes'!$A$3:$G$17,6,FALSE)=0,"",VLOOKUP($G$5,'Definición técnica de imagenes'!$A$3:$G$17,6,FALSE)),IF($G$5="F1","","")),'Definición técnica de imagenes'!$F$16),"")</f>
        <v>800 x 600 px</v>
      </c>
      <c r="J24" s="74" t="s">
        <v>179</v>
      </c>
      <c r="K24" s="15"/>
    </row>
    <row r="25" spans="1:11" s="12" customFormat="1" ht="92.75" x14ac:dyDescent="0.45">
      <c r="A25" s="13" t="str">
        <f t="shared" si="4"/>
        <v>IMG16</v>
      </c>
      <c r="B25" s="75" t="s">
        <v>178</v>
      </c>
      <c r="C25" s="26" t="s">
        <v>144</v>
      </c>
      <c r="D25" s="14" t="s">
        <v>149</v>
      </c>
      <c r="E25" s="14" t="s">
        <v>148</v>
      </c>
      <c r="F25" s="14" t="str">
        <f t="shared" si="3"/>
        <v>CS_07_02_CO_IMG16_small</v>
      </c>
      <c r="G25" s="14" t="str">
        <f>IF(F25&lt;&gt;"",IF($G$4="Recurso",IF(LEFT($G$5,1)="M",VLOOKUP($G$5,'Definición técnica de imagenes'!$A$3:$G$17,5,FALSE),IF($G$5="F1",'Definición técnica de imagenes'!$E$15,'Definición técnica de imagenes'!$F$13)),'Definición técnica de imagenes'!$E$16),"")</f>
        <v>526 x 370 px</v>
      </c>
      <c r="H25" s="14" t="str">
        <f t="shared" si="1"/>
        <v>CS_07_02_CO_IMG16_zoom</v>
      </c>
      <c r="I25" s="14" t="str">
        <f>IF(OR(B25&lt;&gt;"",J25&lt;&gt;""),IF($G$4="Recurso",IF(LEFT($G$5,1)="M",IF(VLOOKUP($G$5,'Definición técnica de imagenes'!$A$3:$G$17,6,FALSE)=0,"",VLOOKUP($G$5,'Definición técnica de imagenes'!$A$3:$G$17,6,FALSE)),IF($G$5="F1","","")),'Definición técnica de imagenes'!$F$16),"")</f>
        <v>800 x 600 px</v>
      </c>
      <c r="J25" s="74" t="s">
        <v>180</v>
      </c>
      <c r="K25" s="19"/>
    </row>
    <row r="26" spans="1:11" s="12" customFormat="1" ht="77.3" x14ac:dyDescent="0.45">
      <c r="A26" s="13" t="str">
        <f t="shared" si="4"/>
        <v>IMG17</v>
      </c>
      <c r="B26" s="75" t="s">
        <v>181</v>
      </c>
      <c r="C26" s="26" t="s">
        <v>144</v>
      </c>
      <c r="D26" s="14" t="s">
        <v>146</v>
      </c>
      <c r="E26" s="14" t="s">
        <v>147</v>
      </c>
      <c r="F26" s="14" t="str">
        <f t="shared" si="3"/>
        <v>CS_07_02_CO_IMG17_small</v>
      </c>
      <c r="G26" s="14" t="str">
        <f>IF(F26&lt;&gt;"",IF($G$4="Recurso",IF(LEFT($G$5,1)="M",VLOOKUP($G$5,'Definición técnica de imagenes'!$A$3:$G$17,5,FALSE),IF($G$5="F1",'Definición técnica de imagenes'!$E$15,'Definición técnica de imagenes'!$F$13)),'Definición técnica de imagenes'!$E$16),"")</f>
        <v>526 x 370 px</v>
      </c>
      <c r="H26" s="14" t="str">
        <f t="shared" si="1"/>
        <v>CS_07_02_CO_IMG17_zoom</v>
      </c>
      <c r="I26" s="14" t="str">
        <f>IF(OR(B26&lt;&gt;"",J26&lt;&gt;""),IF($G$4="Recurso",IF(LEFT($G$5,1)="M",IF(VLOOKUP($G$5,'Definición técnica de imagenes'!$A$3:$G$17,6,FALSE)=0,"",VLOOKUP($G$5,'Definición técnica de imagenes'!$A$3:$G$17,6,FALSE)),IF($G$5="F1","","")),'Definición técnica de imagenes'!$F$16),"")</f>
        <v>800 x 600 px</v>
      </c>
      <c r="J26" s="72" t="s">
        <v>182</v>
      </c>
      <c r="K26" s="19"/>
    </row>
    <row r="27" spans="1:11" s="12" customFormat="1" ht="77.3" x14ac:dyDescent="0.45">
      <c r="A27" s="13" t="str">
        <f t="shared" si="4"/>
        <v>IMG18</v>
      </c>
      <c r="B27" s="75" t="s">
        <v>183</v>
      </c>
      <c r="C27" s="26" t="s">
        <v>144</v>
      </c>
      <c r="D27" s="14" t="s">
        <v>146</v>
      </c>
      <c r="E27" s="14" t="s">
        <v>148</v>
      </c>
      <c r="F27" s="14" t="str">
        <f t="shared" si="3"/>
        <v>CS_07_02_CO_IMG18_small</v>
      </c>
      <c r="G27" s="14" t="str">
        <f>IF(F27&lt;&gt;"",IF($G$4="Recurso",IF(LEFT($G$5,1)="M",VLOOKUP($G$5,'Definición técnica de imagenes'!$A$3:$G$17,5,FALSE),IF($G$5="F1",'Definición técnica de imagenes'!$E$15,'Definición técnica de imagenes'!$F$13)),'Definición técnica de imagenes'!$E$16),"")</f>
        <v>526 x 370 px</v>
      </c>
      <c r="H27" s="14" t="str">
        <f t="shared" si="1"/>
        <v>CS_07_02_CO_IMG18_zoom</v>
      </c>
      <c r="I27" s="14" t="str">
        <f>IF(OR(B27&lt;&gt;"",J27&lt;&gt;""),IF($G$4="Recurso",IF(LEFT($G$5,1)="M",IF(VLOOKUP($G$5,'Definición técnica de imagenes'!$A$3:$G$17,6,FALSE)=0,"",VLOOKUP($G$5,'Definición técnica de imagenes'!$A$3:$G$17,6,FALSE)),IF($G$5="F1","","")),'Definición técnica de imagenes'!$F$16),"")</f>
        <v>800 x 600 px</v>
      </c>
      <c r="J27" s="72" t="s">
        <v>184</v>
      </c>
      <c r="K27" s="19"/>
    </row>
    <row r="28" spans="1:11" s="12" customFormat="1" ht="77.3" x14ac:dyDescent="0.45">
      <c r="A28" s="13" t="str">
        <f t="shared" si="4"/>
        <v>IMG19</v>
      </c>
      <c r="B28" s="75" t="s">
        <v>185</v>
      </c>
      <c r="C28" s="25" t="s">
        <v>144</v>
      </c>
      <c r="D28" s="14" t="s">
        <v>149</v>
      </c>
      <c r="E28" s="14" t="s">
        <v>148</v>
      </c>
      <c r="F28" s="14" t="str">
        <f t="shared" si="3"/>
        <v>CS_07_02_CO_IMG19_small</v>
      </c>
      <c r="G28" s="14" t="str">
        <f>IF(F28&lt;&gt;"",IF($G$4="Recurso",IF(LEFT($G$5,1)="M",VLOOKUP($G$5,'Definición técnica de imagenes'!$A$3:$G$17,5,FALSE),IF($G$5="F1",'Definición técnica de imagenes'!$E$15,'Definición técnica de imagenes'!$F$13)),'Definición técnica de imagenes'!$E$16),"")</f>
        <v>526 x 370 px</v>
      </c>
      <c r="H28" s="14" t="str">
        <f t="shared" si="1"/>
        <v>CS_07_02_CO_IMG19_zoom</v>
      </c>
      <c r="I28" s="14" t="str">
        <f>IF(OR(B28&lt;&gt;"",J28&lt;&gt;""),IF($G$4="Recurso",IF(LEFT($G$5,1)="M",IF(VLOOKUP($G$5,'Definición técnica de imagenes'!$A$3:$G$17,6,FALSE)=0,"",VLOOKUP($G$5,'Definición técnica de imagenes'!$A$3:$G$17,6,FALSE)),IF($G$5="F1","","")),'Definición técnica de imagenes'!$F$16),"")</f>
        <v>800 x 600 px</v>
      </c>
      <c r="J28" s="72" t="s">
        <v>186</v>
      </c>
      <c r="K28" s="19"/>
    </row>
    <row r="29" spans="1:11" s="12" customFormat="1" ht="77.3" x14ac:dyDescent="0.45">
      <c r="A29" s="13" t="str">
        <f t="shared" si="4"/>
        <v>IMG20</v>
      </c>
      <c r="B29" s="75" t="s">
        <v>187</v>
      </c>
      <c r="C29" s="26" t="s">
        <v>144</v>
      </c>
      <c r="D29" s="14" t="s">
        <v>149</v>
      </c>
      <c r="E29" s="14" t="s">
        <v>147</v>
      </c>
      <c r="F29" s="14" t="str">
        <f t="shared" si="3"/>
        <v>CS_07_02_CO_IMG20_small</v>
      </c>
      <c r="G29" s="14" t="str">
        <f>IF(F29&lt;&gt;"",IF($G$4="Recurso",IF(LEFT($G$5,1)="M",VLOOKUP($G$5,'Definición técnica de imagenes'!$A$3:$G$17,5,FALSE),IF($G$5="F1",'Definición técnica de imagenes'!$E$15,'Definición técnica de imagenes'!$F$13)),'Definición técnica de imagenes'!$E$16),"")</f>
        <v>526 x 370 px</v>
      </c>
      <c r="H29" s="14" t="str">
        <f t="shared" si="1"/>
        <v>CS_07_02_CO_IMG20_zoom</v>
      </c>
      <c r="I29" s="14" t="str">
        <f>IF(OR(B29&lt;&gt;"",J29&lt;&gt;""),IF($G$4="Recurso",IF(LEFT($G$5,1)="M",IF(VLOOKUP($G$5,'Definición técnica de imagenes'!$A$3:$G$17,6,FALSE)=0,"",VLOOKUP($G$5,'Definición técnica de imagenes'!$A$3:$G$17,6,FALSE)),IF($G$5="F1","","")),'Definición técnica de imagenes'!$F$16),"")</f>
        <v>800 x 600 px</v>
      </c>
      <c r="J29" s="72" t="s">
        <v>188</v>
      </c>
      <c r="K29" s="19"/>
    </row>
    <row r="30" spans="1:11" s="12" customFormat="1" ht="92.75" x14ac:dyDescent="0.45">
      <c r="A30" s="13" t="str">
        <f t="shared" si="4"/>
        <v>IMG21</v>
      </c>
      <c r="B30" s="75" t="s">
        <v>189</v>
      </c>
      <c r="C30" s="26" t="s">
        <v>144</v>
      </c>
      <c r="D30" s="14" t="s">
        <v>146</v>
      </c>
      <c r="E30" s="14" t="s">
        <v>147</v>
      </c>
      <c r="F30" s="14" t="str">
        <f t="shared" si="3"/>
        <v>CS_07_02_CO_IMG21_small</v>
      </c>
      <c r="G30" s="14" t="str">
        <f>IF(F30&lt;&gt;"",IF($G$4="Recurso",IF(LEFT($G$5,1)="M",VLOOKUP($G$5,'Definición técnica de imagenes'!$A$3:$G$17,5,FALSE),IF($G$5="F1",'Definición técnica de imagenes'!$E$15,'Definición técnica de imagenes'!$F$13)),'Definición técnica de imagenes'!$E$16),"")</f>
        <v>526 x 370 px</v>
      </c>
      <c r="H30" s="14" t="str">
        <f t="shared" si="1"/>
        <v>CS_07_02_CO_IMG21_zoom</v>
      </c>
      <c r="I30" s="14" t="str">
        <f>IF(OR(B30&lt;&gt;"",J30&lt;&gt;""),IF($G$4="Recurso",IF(LEFT($G$5,1)="M",IF(VLOOKUP($G$5,'Definición técnica de imagenes'!$A$3:$G$17,6,FALSE)=0,"",VLOOKUP($G$5,'Definición técnica de imagenes'!$A$3:$G$17,6,FALSE)),IF($G$5="F1","","")),'Definición técnica de imagenes'!$F$16),"")</f>
        <v>800 x 600 px</v>
      </c>
      <c r="J30" s="72" t="s">
        <v>190</v>
      </c>
      <c r="K30" s="19"/>
    </row>
    <row r="31" spans="1:11" s="12" customFormat="1" ht="61.85" x14ac:dyDescent="0.45">
      <c r="A31" s="13" t="str">
        <f t="shared" si="4"/>
        <v>IMG22</v>
      </c>
      <c r="B31" s="75" t="s">
        <v>191</v>
      </c>
      <c r="C31" s="26" t="s">
        <v>144</v>
      </c>
      <c r="D31" s="14" t="s">
        <v>149</v>
      </c>
      <c r="E31" s="14" t="s">
        <v>148</v>
      </c>
      <c r="F31" s="14" t="str">
        <f t="shared" si="3"/>
        <v>CS_07_02_CO_IMG22_small</v>
      </c>
      <c r="G31" s="14" t="str">
        <f>IF(F31&lt;&gt;"",IF($G$4="Recurso",IF(LEFT($G$5,1)="M",VLOOKUP($G$5,'Definición técnica de imagenes'!$A$3:$G$17,5,FALSE),IF($G$5="F1",'Definición técnica de imagenes'!$E$15,'Definición técnica de imagenes'!$F$13)),'Definición técnica de imagenes'!$E$16),"")</f>
        <v>526 x 370 px</v>
      </c>
      <c r="H31" s="14" t="str">
        <f t="shared" si="1"/>
        <v>CS_07_02_CO_IMG22_zoom</v>
      </c>
      <c r="I31" s="14" t="str">
        <f>IF(OR(B31&lt;&gt;"",J31&lt;&gt;""),IF($G$4="Recurso",IF(LEFT($G$5,1)="M",IF(VLOOKUP($G$5,'Definición técnica de imagenes'!$A$3:$G$17,6,FALSE)=0,"",VLOOKUP($G$5,'Definición técnica de imagenes'!$A$3:$G$17,6,FALSE)),IF($G$5="F1","","")),'Definición técnica de imagenes'!$F$16),"")</f>
        <v>800 x 600 px</v>
      </c>
      <c r="J31" s="72" t="s">
        <v>192</v>
      </c>
      <c r="K31" s="19"/>
    </row>
    <row r="32" spans="1:11" s="12" customFormat="1" ht="61.85" x14ac:dyDescent="0.45">
      <c r="A32" s="13" t="str">
        <f t="shared" si="4"/>
        <v>IMG23</v>
      </c>
      <c r="B32" s="75" t="s">
        <v>193</v>
      </c>
      <c r="C32" s="26" t="s">
        <v>144</v>
      </c>
      <c r="D32" s="14" t="s">
        <v>146</v>
      </c>
      <c r="E32" s="14" t="s">
        <v>148</v>
      </c>
      <c r="F32" s="14" t="str">
        <f t="shared" si="3"/>
        <v>CS_07_02_CO_IMG23_small</v>
      </c>
      <c r="G32" s="14" t="str">
        <f>IF(F32&lt;&gt;"",IF($G$4="Recurso",IF(LEFT($G$5,1)="M",VLOOKUP($G$5,'Definición técnica de imagenes'!$A$3:$G$17,5,FALSE),IF($G$5="F1",'Definición técnica de imagenes'!$E$15,'Definición técnica de imagenes'!$F$13)),'Definición técnica de imagenes'!$E$16),"")</f>
        <v>526 x 370 px</v>
      </c>
      <c r="H32" s="14" t="str">
        <f t="shared" si="1"/>
        <v>CS_07_02_CO_IMG23_zoom</v>
      </c>
      <c r="I32" s="14" t="str">
        <f>IF(OR(B32&lt;&gt;"",J32&lt;&gt;""),IF($G$4="Recurso",IF(LEFT($G$5,1)="M",IF(VLOOKUP($G$5,'Definición técnica de imagenes'!$A$3:$G$17,6,FALSE)=0,"",VLOOKUP($G$5,'Definición técnica de imagenes'!$A$3:$G$17,6,FALSE)),IF($G$5="F1","","")),'Definición técnica de imagenes'!$F$16),"")</f>
        <v>800 x 600 px</v>
      </c>
      <c r="J32" s="72" t="s">
        <v>194</v>
      </c>
      <c r="K32" s="19"/>
    </row>
    <row r="33" spans="1:11" s="12" customFormat="1" ht="92.75" x14ac:dyDescent="0.45">
      <c r="A33" s="13" t="str">
        <f t="shared" si="4"/>
        <v>IMG24</v>
      </c>
      <c r="B33" s="75" t="s">
        <v>195</v>
      </c>
      <c r="C33" s="26" t="s">
        <v>144</v>
      </c>
      <c r="D33" s="14" t="s">
        <v>149</v>
      </c>
      <c r="E33" s="14" t="s">
        <v>148</v>
      </c>
      <c r="F33" s="14" t="str">
        <f t="shared" si="3"/>
        <v>CS_07_02_CO_IMG24_small</v>
      </c>
      <c r="G33" s="14" t="str">
        <f>IF(F33&lt;&gt;"",IF($G$4="Recurso",IF(LEFT($G$5,1)="M",VLOOKUP($G$5,'Definición técnica de imagenes'!$A$3:$G$17,5,FALSE),IF($G$5="F1",'Definición técnica de imagenes'!$E$15,'Definición técnica de imagenes'!$F$13)),'Definición técnica de imagenes'!$E$16),"")</f>
        <v>526 x 370 px</v>
      </c>
      <c r="H33" s="14" t="str">
        <f t="shared" si="1"/>
        <v>CS_07_02_CO_IMG24_zoom</v>
      </c>
      <c r="I33" s="14" t="str">
        <f>IF(OR(B33&lt;&gt;"",J33&lt;&gt;""),IF($G$4="Recurso",IF(LEFT($G$5,1)="M",IF(VLOOKUP($G$5,'Definición técnica de imagenes'!$A$3:$G$17,6,FALSE)=0,"",VLOOKUP($G$5,'Definición técnica de imagenes'!$A$3:$G$17,6,FALSE)),IF($G$5="F1","","")),'Definición técnica de imagenes'!$F$16),"")</f>
        <v>800 x 600 px</v>
      </c>
      <c r="J33" s="72" t="s">
        <v>196</v>
      </c>
      <c r="K33" s="19"/>
    </row>
    <row r="34" spans="1:11" s="12" customFormat="1" ht="108.2" x14ac:dyDescent="0.45">
      <c r="A34" s="13" t="str">
        <f t="shared" si="4"/>
        <v>IMG25</v>
      </c>
      <c r="B34" s="75" t="s">
        <v>197</v>
      </c>
      <c r="C34" s="26"/>
      <c r="D34" s="14" t="s">
        <v>149</v>
      </c>
      <c r="E34" s="14" t="s">
        <v>148</v>
      </c>
      <c r="F34" s="14" t="str">
        <f t="shared" si="3"/>
        <v>CS_07_02_CO_IMG25_small</v>
      </c>
      <c r="G34" s="14" t="str">
        <f>IF(F34&lt;&gt;"",IF($G$4="Recurso",IF(LEFT($G$5,1)="M",VLOOKUP($G$5,'Definición técnica de imagenes'!$A$3:$G$17,5,FALSE),IF($G$5="F1",'Definición técnica de imagenes'!$E$15,'Definición técnica de imagenes'!$F$13)),'Definición técnica de imagenes'!$E$16),"")</f>
        <v>526 x 370 px</v>
      </c>
      <c r="H34" s="14" t="str">
        <f t="shared" si="1"/>
        <v>CS_07_02_CO_IMG25_zoom</v>
      </c>
      <c r="I34" s="14" t="str">
        <f>IF(OR(B34&lt;&gt;"",J34&lt;&gt;""),IF($G$4="Recurso",IF(LEFT($G$5,1)="M",IF(VLOOKUP($G$5,'Definición técnica de imagenes'!$A$3:$G$17,6,FALSE)=0,"",VLOOKUP($G$5,'Definición técnica de imagenes'!$A$3:$G$17,6,FALSE)),IF($G$5="F1","","")),'Definición técnica de imagenes'!$F$16),"")</f>
        <v>800 x 600 px</v>
      </c>
      <c r="J34" s="74" t="s">
        <v>198</v>
      </c>
      <c r="K34" s="19"/>
    </row>
    <row r="35" spans="1:11" s="12" customFormat="1" ht="108.2" x14ac:dyDescent="0.45">
      <c r="A35" s="13" t="str">
        <f t="shared" si="4"/>
        <v>IMG26</v>
      </c>
      <c r="B35" s="75" t="s">
        <v>199</v>
      </c>
      <c r="C35" s="25"/>
      <c r="D35" s="14" t="s">
        <v>149</v>
      </c>
      <c r="E35" s="14" t="s">
        <v>147</v>
      </c>
      <c r="F35" s="14" t="str">
        <f t="shared" si="3"/>
        <v>CS_07_02_CO_IMG26_small</v>
      </c>
      <c r="G35" s="14" t="str">
        <f>IF(F35&lt;&gt;"",IF($G$4="Recurso",IF(LEFT($G$5,1)="M",VLOOKUP($G$5,'Definición técnica de imagenes'!$A$3:$G$17,5,FALSE),IF($G$5="F1",'Definición técnica de imagenes'!$E$15,'Definición técnica de imagenes'!$F$13)),'Definición técnica de imagenes'!$E$16),"")</f>
        <v>526 x 370 px</v>
      </c>
      <c r="H35" s="14" t="str">
        <f t="shared" si="1"/>
        <v>CS_07_02_CO_IMG26_zoom</v>
      </c>
      <c r="I35" s="14" t="str">
        <f>IF(OR(B35&lt;&gt;"",J35&lt;&gt;""),IF($G$4="Recurso",IF(LEFT($G$5,1)="M",IF(VLOOKUP($G$5,'Definición técnica de imagenes'!$A$3:$G$17,6,FALSE)=0,"",VLOOKUP($G$5,'Definición técnica de imagenes'!$A$3:$G$17,6,FALSE)),IF($G$5="F1","","")),'Definición técnica de imagenes'!$F$16),"")</f>
        <v>800 x 600 px</v>
      </c>
      <c r="J35" s="73" t="s">
        <v>200</v>
      </c>
      <c r="K35" s="15"/>
    </row>
    <row r="36" spans="1:11" s="12" customFormat="1" ht="92.75" x14ac:dyDescent="0.45">
      <c r="A36" s="13" t="str">
        <f t="shared" si="4"/>
        <v>IMG27</v>
      </c>
      <c r="B36" s="75" t="s">
        <v>201</v>
      </c>
      <c r="C36" s="27"/>
      <c r="D36" s="14" t="s">
        <v>146</v>
      </c>
      <c r="E36" s="14" t="s">
        <v>148</v>
      </c>
      <c r="F36" s="14" t="str">
        <f t="shared" si="3"/>
        <v>CS_07_02_CO_IMG27_small</v>
      </c>
      <c r="G36" s="14" t="str">
        <f>IF(F36&lt;&gt;"",IF($G$4="Recurso",IF(LEFT($G$5,1)="M",VLOOKUP($G$5,'Definición técnica de imagenes'!$A$3:$G$17,5,FALSE),IF($G$5="F1",'Definición técnica de imagenes'!$E$15,'Definición técnica de imagenes'!$F$13)),'Definición técnica de imagenes'!$E$16),"")</f>
        <v>526 x 370 px</v>
      </c>
      <c r="H36" s="14" t="str">
        <f t="shared" si="1"/>
        <v>CS_07_02_CO_IMG27_zoom</v>
      </c>
      <c r="I36" s="14" t="str">
        <f>IF(OR(B36&lt;&gt;"",J36&lt;&gt;""),IF($G$4="Recurso",IF(LEFT($G$5,1)="M",IF(VLOOKUP($G$5,'Definición técnica de imagenes'!$A$3:$G$17,6,FALSE)=0,"",VLOOKUP($G$5,'Definición técnica de imagenes'!$A$3:$G$17,6,FALSE)),IF($G$5="F1","","")),'Definición técnica de imagenes'!$F$16),"")</f>
        <v>800 x 600 px</v>
      </c>
      <c r="J36" s="72" t="s">
        <v>202</v>
      </c>
      <c r="K36" s="15"/>
    </row>
    <row r="37" spans="1:11" s="12" customFormat="1" ht="77.3" x14ac:dyDescent="0.45">
      <c r="A37" s="13" t="str">
        <f t="shared" si="4"/>
        <v>IMG28</v>
      </c>
      <c r="B37" s="75" t="s">
        <v>203</v>
      </c>
      <c r="C37" s="25"/>
      <c r="D37" s="14" t="s">
        <v>149</v>
      </c>
      <c r="E37" s="14" t="s">
        <v>148</v>
      </c>
      <c r="F37" s="14" t="str">
        <f t="shared" si="3"/>
        <v>CS_07_02_CO_IMG28_small</v>
      </c>
      <c r="G37" s="14" t="str">
        <f>IF(F37&lt;&gt;"",IF($G$4="Recurso",IF(LEFT($G$5,1)="M",VLOOKUP($G$5,'Definición técnica de imagenes'!$A$3:$G$17,5,FALSE),IF($G$5="F1",'Definición técnica de imagenes'!$E$15,'Definición técnica de imagenes'!$F$13)),'Definición técnica de imagenes'!$E$16),"")</f>
        <v>526 x 370 px</v>
      </c>
      <c r="H37" s="14" t="str">
        <f t="shared" si="1"/>
        <v>CS_07_02_CO_IMG28_zoom</v>
      </c>
      <c r="I37" s="14" t="str">
        <f>IF(OR(B37&lt;&gt;"",J37&lt;&gt;""),IF($G$4="Recurso",IF(LEFT($G$5,1)="M",IF(VLOOKUP($G$5,'Definición técnica de imagenes'!$A$3:$G$17,6,FALSE)=0,"",VLOOKUP($G$5,'Definición técnica de imagenes'!$A$3:$G$17,6,FALSE)),IF($G$5="F1","","")),'Definición técnica de imagenes'!$F$16),"")</f>
        <v>800 x 600 px</v>
      </c>
      <c r="J37" s="72" t="s">
        <v>205</v>
      </c>
      <c r="K37" s="15"/>
    </row>
    <row r="38" spans="1:11" s="12" customFormat="1" ht="77.650000000000006" thickBot="1" x14ac:dyDescent="0.5">
      <c r="A38" s="13" t="str">
        <f t="shared" si="4"/>
        <v>IMG29</v>
      </c>
      <c r="B38" s="75" t="s">
        <v>204</v>
      </c>
      <c r="C38" s="28"/>
      <c r="D38" s="14" t="s">
        <v>146</v>
      </c>
      <c r="E38" s="14" t="s">
        <v>148</v>
      </c>
      <c r="F38" s="14" t="str">
        <f t="shared" si="3"/>
        <v>CS_07_02_CO_IMG29_small</v>
      </c>
      <c r="G38" s="14" t="str">
        <f>IF(F38&lt;&gt;"",IF($G$4="Recurso",IF(LEFT($G$5,1)="M",VLOOKUP($G$5,'Definición técnica de imagenes'!$A$3:$G$17,5,FALSE),IF($G$5="F1",'Definición técnica de imagenes'!$E$15,'Definición técnica de imagenes'!$F$13)),'Definición técnica de imagenes'!$E$16),"")</f>
        <v>526 x 370 px</v>
      </c>
      <c r="H38" s="14" t="str">
        <f t="shared" si="1"/>
        <v>CS_07_02_CO_IMG29_zoom</v>
      </c>
      <c r="I38" s="14" t="str">
        <f>IF(OR(B38&lt;&gt;"",J38&lt;&gt;""),IF($G$4="Recurso",IF(LEFT($G$5,1)="M",IF(VLOOKUP($G$5,'Definición técnica de imagenes'!$A$3:$G$17,6,FALSE)=0,"",VLOOKUP($G$5,'Definición técnica de imagenes'!$A$3:$G$17,6,FALSE)),IF($G$5="F1","","")),'Definición técnica de imagenes'!$F$16),"")</f>
        <v>800 x 600 px</v>
      </c>
      <c r="J38" s="72" t="s">
        <v>205</v>
      </c>
      <c r="K38" s="15"/>
    </row>
    <row r="39" spans="1:11" s="12" customFormat="1" ht="77.650000000000006" thickBot="1" x14ac:dyDescent="0.4">
      <c r="A39" s="13" t="str">
        <f t="shared" si="4"/>
        <v>IMG30</v>
      </c>
      <c r="B39" s="76" t="s">
        <v>206</v>
      </c>
      <c r="C39" s="25"/>
      <c r="D39" s="14" t="s">
        <v>146</v>
      </c>
      <c r="E39" s="14" t="s">
        <v>148</v>
      </c>
      <c r="F39" s="14" t="str">
        <f t="shared" si="3"/>
        <v>CS_07_02_CO_IMG30_small</v>
      </c>
      <c r="G39" s="14" t="str">
        <f>IF(F39&lt;&gt;"",IF($G$4="Recurso",IF(LEFT($G$5,1)="M",VLOOKUP($G$5,'Definición técnica de imagenes'!$A$3:$G$17,5,FALSE),IF($G$5="F1",'Definición técnica de imagenes'!$E$15,'Definición técnica de imagenes'!$F$13)),'Definición técnica de imagenes'!$E$16),"")</f>
        <v>526 x 370 px</v>
      </c>
      <c r="H39" s="14" t="str">
        <f t="shared" si="1"/>
        <v>CS_07_02_CO_IMG30_zoom</v>
      </c>
      <c r="I39" s="14" t="str">
        <f>IF(OR(B39&lt;&gt;"",J39&lt;&gt;""),IF($G$4="Recurso",IF(LEFT($G$5,1)="M",IF(VLOOKUP($G$5,'Definición técnica de imagenes'!$A$3:$G$17,6,FALSE)=0,"",VLOOKUP($G$5,'Definición técnica de imagenes'!$A$3:$G$17,6,FALSE)),IF($G$5="F1","","")),'Definición técnica de imagenes'!$F$16),"")</f>
        <v>800 x 600 px</v>
      </c>
      <c r="J39" s="74" t="s">
        <v>207</v>
      </c>
      <c r="K39" s="15"/>
    </row>
    <row r="40" spans="1:11" s="12" customFormat="1" ht="77.3" x14ac:dyDescent="0.45">
      <c r="A40" s="13" t="str">
        <f t="shared" si="4"/>
        <v>IMG31</v>
      </c>
      <c r="B40" s="75" t="s">
        <v>208</v>
      </c>
      <c r="C40" s="25"/>
      <c r="D40" s="14" t="s">
        <v>146</v>
      </c>
      <c r="E40" s="14" t="s">
        <v>148</v>
      </c>
      <c r="F40" s="14" t="str">
        <f t="shared" si="3"/>
        <v>CS_07_02_CO_IMG31_small</v>
      </c>
      <c r="G40" s="14" t="str">
        <f>IF(F40&lt;&gt;"",IF($G$4="Recurso",IF(LEFT($G$5,1)="M",VLOOKUP($G$5,'Definición técnica de imagenes'!$A$3:$G$17,5,FALSE),IF($G$5="F1",'Definición técnica de imagenes'!$E$15,'Definición técnica de imagenes'!$F$13)),'Definición técnica de imagenes'!$E$16),"")</f>
        <v>526 x 370 px</v>
      </c>
      <c r="H40" s="14" t="str">
        <f t="shared" si="1"/>
        <v>CS_07_02_CO_IMG31_zoom</v>
      </c>
      <c r="I40" s="14" t="str">
        <f>IF(OR(B40&lt;&gt;"",J40&lt;&gt;""),IF($G$4="Recurso",IF(LEFT($G$5,1)="M",IF(VLOOKUP($G$5,'Definición técnica de imagenes'!$A$3:$G$17,6,FALSE)=0,"",VLOOKUP($G$5,'Definición técnica de imagenes'!$A$3:$G$17,6,FALSE)),IF($G$5="F1","","")),'Definición técnica de imagenes'!$F$16),"")</f>
        <v>800 x 600 px</v>
      </c>
      <c r="J40" s="74" t="s">
        <v>209</v>
      </c>
      <c r="K40" s="15"/>
    </row>
    <row r="41" spans="1:11" s="12" customFormat="1" ht="77.3" x14ac:dyDescent="0.45">
      <c r="A41" s="13" t="str">
        <f t="shared" si="4"/>
        <v>IMG32</v>
      </c>
      <c r="B41" s="75" t="s">
        <v>210</v>
      </c>
      <c r="C41" s="25"/>
      <c r="D41" s="14" t="s">
        <v>149</v>
      </c>
      <c r="E41" s="14" t="s">
        <v>148</v>
      </c>
      <c r="F41" s="14" t="str">
        <f t="shared" si="3"/>
        <v>CS_07_02_CO_IMG32_small</v>
      </c>
      <c r="G41" s="14" t="str">
        <f>IF(F41&lt;&gt;"",IF($G$4="Recurso",IF(LEFT($G$5,1)="M",VLOOKUP($G$5,'Definición técnica de imagenes'!$A$3:$G$17,5,FALSE),IF($G$5="F1",'Definición técnica de imagenes'!$E$15,'Definición técnica de imagenes'!$F$13)),'Definición técnica de imagenes'!$E$16),"")</f>
        <v>526 x 370 px</v>
      </c>
      <c r="H41" s="14" t="str">
        <f t="shared" si="1"/>
        <v>CS_07_02_CO_IMG32_zoom</v>
      </c>
      <c r="I41" s="14" t="str">
        <f>IF(OR(B41&lt;&gt;"",J41&lt;&gt;""),IF($G$4="Recurso",IF(LEFT($G$5,1)="M",IF(VLOOKUP($G$5,'Definición técnica de imagenes'!$A$3:$G$17,6,FALSE)=0,"",VLOOKUP($G$5,'Definición técnica de imagenes'!$A$3:$G$17,6,FALSE)),IF($G$5="F1","","")),'Definición técnica de imagenes'!$F$16),"")</f>
        <v>800 x 600 px</v>
      </c>
      <c r="J41" s="74" t="s">
        <v>211</v>
      </c>
      <c r="K41" s="15"/>
    </row>
    <row r="42" spans="1:11" s="12" customFormat="1" ht="77.3" x14ac:dyDescent="0.45">
      <c r="A42" s="13" t="str">
        <f t="shared" si="4"/>
        <v>IMG33</v>
      </c>
      <c r="B42" s="75" t="s">
        <v>210</v>
      </c>
      <c r="C42" s="25"/>
      <c r="D42" s="14" t="s">
        <v>146</v>
      </c>
      <c r="E42" s="14" t="s">
        <v>148</v>
      </c>
      <c r="F42" s="14" t="str">
        <f t="shared" si="3"/>
        <v>CS_07_02_CO_IMG33_small</v>
      </c>
      <c r="G42" s="14" t="str">
        <f>IF(F42&lt;&gt;"",IF($G$4="Recurso",IF(LEFT($G$5,1)="M",VLOOKUP($G$5,'Definición técnica de imagenes'!$A$3:$G$17,5,FALSE),IF($G$5="F1",'Definición técnica de imagenes'!$E$15,'Definición técnica de imagenes'!$F$13)),'Definición técnica de imagenes'!$E$16),"")</f>
        <v>526 x 370 px</v>
      </c>
      <c r="H42" s="14" t="str">
        <f t="shared" si="1"/>
        <v>CS_07_02_CO_IMG33_zoom</v>
      </c>
      <c r="I42" s="14" t="str">
        <f>IF(OR(B42&lt;&gt;"",J42&lt;&gt;""),IF($G$4="Recurso",IF(LEFT($G$5,1)="M",IF(VLOOKUP($G$5,'Definición técnica de imagenes'!$A$3:$G$17,6,FALSE)=0,"",VLOOKUP($G$5,'Definición técnica de imagenes'!$A$3:$G$17,6,FALSE)),IF($G$5="F1","","")),'Definición técnica de imagenes'!$F$16),"")</f>
        <v>800 x 600 px</v>
      </c>
      <c r="J42" s="74" t="s">
        <v>212</v>
      </c>
      <c r="K42" s="15"/>
    </row>
    <row r="43" spans="1:11" s="12" customFormat="1" ht="61.85" x14ac:dyDescent="0.45">
      <c r="A43" s="13" t="str">
        <f t="shared" si="4"/>
        <v>IMG34</v>
      </c>
      <c r="B43" s="75" t="s">
        <v>213</v>
      </c>
      <c r="C43" s="25"/>
      <c r="D43" s="14" t="s">
        <v>146</v>
      </c>
      <c r="E43" s="14" t="s">
        <v>148</v>
      </c>
      <c r="F43" s="14" t="str">
        <f t="shared" si="3"/>
        <v>CS_07_02_CO_IMG34_small</v>
      </c>
      <c r="G43" s="14" t="str">
        <f>IF(F43&lt;&gt;"",IF($G$4="Recurso",IF(LEFT($G$5,1)="M",VLOOKUP($G$5,'Definición técnica de imagenes'!$A$3:$G$17,5,FALSE),IF($G$5="F1",'Definición técnica de imagenes'!$E$15,'Definición técnica de imagenes'!$F$13)),'Definición técnica de imagenes'!$E$16),"")</f>
        <v>526 x 370 px</v>
      </c>
      <c r="H43" s="14" t="str">
        <f t="shared" si="1"/>
        <v>CS_07_02_CO_IMG34_zoom</v>
      </c>
      <c r="I43" s="14" t="str">
        <f>IF(OR(B43&lt;&gt;"",J43&lt;&gt;""),IF($G$4="Recurso",IF(LEFT($G$5,1)="M",IF(VLOOKUP($G$5,'Definición técnica de imagenes'!$A$3:$G$17,6,FALSE)=0,"",VLOOKUP($G$5,'Definición técnica de imagenes'!$A$3:$G$17,6,FALSE)),IF($G$5="F1","","")),'Definición técnica de imagenes'!$F$16),"")</f>
        <v>800 x 600 px</v>
      </c>
      <c r="J43" s="72" t="s">
        <v>214</v>
      </c>
      <c r="K43" s="15"/>
    </row>
    <row r="44" spans="1:11" s="12" customFormat="1" ht="14.05" customHeight="1" x14ac:dyDescent="0.35">
      <c r="A44" s="13" t="str">
        <f t="shared" si="4"/>
        <v/>
      </c>
      <c r="B44" s="25"/>
      <c r="C44" s="25"/>
      <c r="D44" s="14"/>
      <c r="E44" s="14"/>
      <c r="F44" s="14" t="str">
        <f t="shared" si="3"/>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35">
      <c r="A45" s="13" t="str">
        <f t="shared" si="4"/>
        <v/>
      </c>
      <c r="B45" s="25"/>
      <c r="C45" s="25"/>
      <c r="D45" s="14"/>
      <c r="E45" s="14"/>
      <c r="F45" s="14" t="str">
        <f t="shared" si="3"/>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35">
      <c r="A46" s="13" t="str">
        <f t="shared" si="4"/>
        <v/>
      </c>
      <c r="B46" s="25"/>
      <c r="C46" s="25"/>
      <c r="D46" s="14"/>
      <c r="E46" s="14"/>
      <c r="F46" s="14" t="str">
        <f t="shared" si="3"/>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35">
      <c r="A47" s="13" t="str">
        <f t="shared" si="4"/>
        <v/>
      </c>
      <c r="B47" s="25"/>
      <c r="C47" s="25"/>
      <c r="D47" s="14"/>
      <c r="E47" s="14"/>
      <c r="F47" s="14" t="str">
        <f t="shared" si="3"/>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35">
      <c r="A48" s="13" t="str">
        <f t="shared" si="4"/>
        <v/>
      </c>
      <c r="B48" s="25"/>
      <c r="C48" s="25"/>
      <c r="D48" s="14"/>
      <c r="E48" s="14"/>
      <c r="F48" s="14" t="str">
        <f t="shared" si="3"/>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35">
      <c r="A49" s="13" t="str">
        <f t="shared" si="4"/>
        <v/>
      </c>
      <c r="B49" s="25"/>
      <c r="C49" s="25"/>
      <c r="D49" s="14"/>
      <c r="E49" s="14"/>
      <c r="F49" s="14" t="str">
        <f t="shared" si="3"/>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35">
      <c r="A50" s="13" t="str">
        <f t="shared" si="4"/>
        <v/>
      </c>
      <c r="B50" s="25"/>
      <c r="C50" s="25"/>
      <c r="D50" s="14"/>
      <c r="E50" s="14"/>
      <c r="F50" s="14" t="str">
        <f t="shared" si="3"/>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35">
      <c r="A51" s="13" t="str">
        <f t="shared" si="4"/>
        <v/>
      </c>
      <c r="B51" s="25"/>
      <c r="C51" s="25"/>
      <c r="D51" s="14"/>
      <c r="E51" s="14"/>
      <c r="F51" s="14" t="str">
        <f t="shared" si="3"/>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35">
      <c r="A52" s="13" t="str">
        <f t="shared" si="4"/>
        <v/>
      </c>
      <c r="B52" s="25"/>
      <c r="C52" s="25"/>
      <c r="D52" s="14"/>
      <c r="E52" s="14"/>
      <c r="F52" s="14" t="str">
        <f t="shared" si="3"/>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35">
      <c r="A53" s="13" t="str">
        <f t="shared" si="4"/>
        <v/>
      </c>
      <c r="B53" s="25"/>
      <c r="C53" s="25"/>
      <c r="D53" s="14"/>
      <c r="E53" s="14"/>
      <c r="F53" s="14" t="str">
        <f t="shared" si="3"/>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35">
      <c r="A54" s="13" t="str">
        <f t="shared" si="4"/>
        <v/>
      </c>
      <c r="B54" s="25"/>
      <c r="C54" s="25"/>
      <c r="D54" s="14"/>
      <c r="E54" s="14"/>
      <c r="F54" s="14" t="str">
        <f t="shared" si="3"/>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35">
      <c r="A55" s="13" t="str">
        <f t="shared" si="4"/>
        <v/>
      </c>
      <c r="B55" s="25"/>
      <c r="C55" s="25"/>
      <c r="D55" s="14"/>
      <c r="E55" s="14"/>
      <c r="F55" s="14" t="str">
        <f t="shared" si="3"/>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35">
      <c r="A56" s="13" t="str">
        <f t="shared" si="4"/>
        <v/>
      </c>
      <c r="B56" s="25"/>
      <c r="C56" s="25"/>
      <c r="D56" s="14"/>
      <c r="E56" s="14"/>
      <c r="F56" s="14" t="str">
        <f t="shared" si="3"/>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35">
      <c r="A57" s="13" t="str">
        <f t="shared" si="4"/>
        <v/>
      </c>
      <c r="B57" s="25"/>
      <c r="C57" s="25"/>
      <c r="D57" s="14"/>
      <c r="E57" s="14"/>
      <c r="F57" s="14" t="str">
        <f t="shared" si="3"/>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35">
      <c r="A58" s="13" t="str">
        <f t="shared" si="4"/>
        <v/>
      </c>
      <c r="B58" s="25"/>
      <c r="C58" s="25"/>
      <c r="D58" s="14"/>
      <c r="E58" s="14"/>
      <c r="F58" s="14" t="str">
        <f t="shared" si="3"/>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35">
      <c r="A59" s="13" t="str">
        <f t="shared" si="4"/>
        <v/>
      </c>
      <c r="B59" s="25"/>
      <c r="C59" s="25"/>
      <c r="D59" s="14"/>
      <c r="E59" s="14"/>
      <c r="F59" s="14" t="str">
        <f t="shared" si="3"/>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35">
      <c r="A60" s="13" t="str">
        <f t="shared" si="4"/>
        <v/>
      </c>
      <c r="B60" s="25"/>
      <c r="C60" s="25"/>
      <c r="D60" s="14"/>
      <c r="E60" s="14"/>
      <c r="F60" s="14" t="str">
        <f t="shared" si="3"/>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35">
      <c r="A61" s="13" t="str">
        <f t="shared" si="4"/>
        <v/>
      </c>
      <c r="B61" s="25"/>
      <c r="C61" s="25"/>
      <c r="D61" s="14"/>
      <c r="E61" s="14"/>
      <c r="F61" s="14" t="str">
        <f t="shared" si="3"/>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35">
      <c r="A62" s="13" t="str">
        <f t="shared" si="4"/>
        <v/>
      </c>
      <c r="B62" s="13"/>
      <c r="C62" s="13"/>
      <c r="D62" s="14"/>
      <c r="E62" s="14"/>
      <c r="F62" s="14" t="str">
        <f t="shared" si="3"/>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35">
      <c r="A63" s="13" t="str">
        <f t="shared" si="4"/>
        <v/>
      </c>
      <c r="B63" s="13"/>
      <c r="C63" s="13"/>
      <c r="D63" s="14"/>
      <c r="E63" s="14"/>
      <c r="F63" s="14" t="str">
        <f t="shared" si="3"/>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35">
      <c r="A64" s="13" t="str">
        <f t="shared" si="4"/>
        <v/>
      </c>
      <c r="B64" s="13"/>
      <c r="C64" s="13"/>
      <c r="D64" s="14"/>
      <c r="E64" s="14"/>
      <c r="F64" s="14" t="str">
        <f t="shared" si="3"/>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35">
      <c r="A65" s="13" t="str">
        <f t="shared" si="4"/>
        <v/>
      </c>
      <c r="B65" s="13"/>
      <c r="C65" s="13"/>
      <c r="D65" s="14"/>
      <c r="E65" s="14"/>
      <c r="F65" s="14" t="str">
        <f t="shared" si="3"/>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35">
      <c r="A66" s="13" t="str">
        <f t="shared" si="4"/>
        <v/>
      </c>
      <c r="B66" s="13"/>
      <c r="C66" s="13"/>
      <c r="D66" s="14"/>
      <c r="E66" s="14"/>
      <c r="F66" s="14" t="str">
        <f t="shared" si="3"/>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35">
      <c r="A67" s="13" t="str">
        <f t="shared" si="4"/>
        <v/>
      </c>
      <c r="B67" s="13"/>
      <c r="C67" s="13"/>
      <c r="D67" s="14"/>
      <c r="E67" s="14"/>
      <c r="F67" s="14" t="str">
        <f t="shared" si="3"/>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35">
      <c r="A68" s="13" t="str">
        <f t="shared" si="4"/>
        <v/>
      </c>
      <c r="B68" s="13"/>
      <c r="C68" s="13"/>
      <c r="D68" s="14"/>
      <c r="E68" s="14"/>
      <c r="F68" s="14" t="str">
        <f t="shared" si="3"/>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35">
      <c r="A69" s="13" t="str">
        <f t="shared" si="4"/>
        <v/>
      </c>
      <c r="B69" s="13"/>
      <c r="C69" s="13"/>
      <c r="D69" s="14"/>
      <c r="E69" s="14"/>
      <c r="F69" s="14" t="str">
        <f t="shared" si="3"/>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35">
      <c r="A70" s="13" t="str">
        <f t="shared" si="4"/>
        <v/>
      </c>
      <c r="B70" s="13"/>
      <c r="C70" s="13"/>
      <c r="D70" s="14"/>
      <c r="E70" s="14"/>
      <c r="F70" s="14" t="str">
        <f t="shared" si="3"/>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35">
      <c r="A71" s="13" t="str">
        <f t="shared" si="4"/>
        <v/>
      </c>
      <c r="B71" s="13"/>
      <c r="C71" s="13"/>
      <c r="D71" s="14"/>
      <c r="E71" s="14"/>
      <c r="F71" s="14" t="str">
        <f t="shared" si="3"/>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35">
      <c r="A72" s="13" t="str">
        <f t="shared" si="4"/>
        <v/>
      </c>
      <c r="B72" s="13"/>
      <c r="C72" s="13"/>
      <c r="D72" s="14"/>
      <c r="E72" s="14"/>
      <c r="F72" s="14" t="str">
        <f t="shared" si="3"/>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35">
      <c r="A73" s="13" t="str">
        <f t="shared" si="4"/>
        <v/>
      </c>
      <c r="B73" s="13"/>
      <c r="C73" s="13"/>
      <c r="D73" s="14"/>
      <c r="E73" s="14"/>
      <c r="F73" s="14" t="str">
        <f t="shared" si="3"/>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35">
      <c r="A74" s="13" t="str">
        <f t="shared" si="4"/>
        <v/>
      </c>
      <c r="B74" s="13"/>
      <c r="C74" s="13"/>
      <c r="D74" s="14"/>
      <c r="E74" s="14"/>
      <c r="F74" s="14" t="str">
        <f t="shared" si="3"/>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35">
      <c r="A75" s="13" t="str">
        <f t="shared" si="4"/>
        <v/>
      </c>
      <c r="B75" s="13"/>
      <c r="C75" s="13"/>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35">
      <c r="A76" s="13" t="str">
        <f t="shared" si="4"/>
        <v/>
      </c>
      <c r="B76" s="13"/>
      <c r="C76" s="13"/>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35">
      <c r="A77" s="13" t="str">
        <f t="shared" si="4"/>
        <v/>
      </c>
      <c r="B77" s="13"/>
      <c r="C77" s="13"/>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35">
      <c r="A78" s="13" t="str">
        <f t="shared" si="4"/>
        <v/>
      </c>
      <c r="B78" s="13"/>
      <c r="C78" s="13"/>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35">
      <c r="A79" s="13" t="str">
        <f t="shared" si="4"/>
        <v/>
      </c>
      <c r="B79" s="13"/>
      <c r="C79" s="13"/>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35">
      <c r="A80" s="13" t="str">
        <f t="shared" si="4"/>
        <v/>
      </c>
      <c r="B80" s="13"/>
      <c r="C80" s="13"/>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35">
      <c r="A81" s="13" t="str">
        <f t="shared" si="4"/>
        <v/>
      </c>
      <c r="B81" s="13"/>
      <c r="C81" s="13"/>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35">
      <c r="A82" s="13" t="str">
        <f t="shared" si="4"/>
        <v/>
      </c>
      <c r="B82" s="13"/>
      <c r="C82" s="13"/>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35">
      <c r="A83" s="13" t="str">
        <f t="shared" si="4"/>
        <v/>
      </c>
      <c r="B83" s="13"/>
      <c r="C83" s="13"/>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35">
      <c r="A84" s="13" t="str">
        <f t="shared" ref="A84:A108" si="7">IF(OR(B84&lt;&gt;"",J84&lt;&gt;""),CONCATENATE(LEFT(A83,3),IF(MID(A83,4,2)+1&lt;10,CONCATENATE("0",MID(A83,4,2)+1),MID(A83,4,2)+1)),"")</f>
        <v/>
      </c>
      <c r="B84" s="13"/>
      <c r="C84" s="13"/>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35">
      <c r="A85" s="13" t="str">
        <f t="shared" si="7"/>
        <v/>
      </c>
      <c r="B85" s="13"/>
      <c r="C85" s="13"/>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35">
      <c r="A86" s="13" t="str">
        <f t="shared" si="7"/>
        <v/>
      </c>
      <c r="B86" s="13"/>
      <c r="C86" s="13"/>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35">
      <c r="A87" s="13" t="str">
        <f t="shared" si="7"/>
        <v/>
      </c>
      <c r="B87" s="13"/>
      <c r="C87" s="13"/>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35">
      <c r="A88" s="13" t="str">
        <f t="shared" si="7"/>
        <v/>
      </c>
      <c r="B88" s="13"/>
      <c r="C88" s="13"/>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35">
      <c r="A89" s="13" t="str">
        <f t="shared" si="7"/>
        <v/>
      </c>
      <c r="B89" s="13"/>
      <c r="C89" s="13"/>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35">
      <c r="A90" s="13" t="str">
        <f t="shared" si="7"/>
        <v/>
      </c>
      <c r="B90" s="13"/>
      <c r="C90" s="13"/>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35">
      <c r="A91" s="13" t="str">
        <f t="shared" si="7"/>
        <v/>
      </c>
      <c r="B91" s="13"/>
      <c r="C91" s="13"/>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35">
      <c r="A92" s="13" t="str">
        <f t="shared" si="7"/>
        <v/>
      </c>
      <c r="B92" s="13"/>
      <c r="C92" s="13"/>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35">
      <c r="A93" s="13" t="str">
        <f t="shared" si="7"/>
        <v/>
      </c>
      <c r="B93" s="13"/>
      <c r="C93" s="13"/>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35">
      <c r="A94" s="13" t="str">
        <f t="shared" si="7"/>
        <v/>
      </c>
      <c r="B94" s="13"/>
      <c r="C94" s="13"/>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35">
      <c r="A95" s="13" t="str">
        <f t="shared" si="7"/>
        <v/>
      </c>
      <c r="B95" s="13"/>
      <c r="C95" s="13"/>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35">
      <c r="A96" s="13" t="str">
        <f t="shared" si="7"/>
        <v/>
      </c>
      <c r="B96" s="13"/>
      <c r="C96" s="13"/>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35">
      <c r="A97" s="13" t="str">
        <f t="shared" si="7"/>
        <v/>
      </c>
      <c r="B97" s="13"/>
      <c r="C97" s="13"/>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35">
      <c r="A98" s="13" t="str">
        <f t="shared" si="7"/>
        <v/>
      </c>
      <c r="B98" s="13"/>
      <c r="C98" s="13"/>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35">
      <c r="A99" s="13" t="str">
        <f t="shared" si="7"/>
        <v/>
      </c>
      <c r="B99" s="13"/>
      <c r="C99" s="13"/>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35">
      <c r="A100" s="13" t="str">
        <f t="shared" si="7"/>
        <v/>
      </c>
      <c r="B100" s="13"/>
      <c r="C100" s="13"/>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35">
      <c r="A101" s="13" t="str">
        <f t="shared" si="7"/>
        <v/>
      </c>
      <c r="B101" s="13"/>
      <c r="C101" s="13"/>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35">
      <c r="A102" s="13" t="str">
        <f t="shared" si="7"/>
        <v/>
      </c>
      <c r="B102" s="13"/>
      <c r="C102" s="13"/>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35">
      <c r="A103" s="13" t="str">
        <f t="shared" si="7"/>
        <v/>
      </c>
      <c r="B103" s="13"/>
      <c r="C103" s="13"/>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35">
      <c r="A104" s="13" t="str">
        <f t="shared" si="7"/>
        <v/>
      </c>
      <c r="B104" s="13"/>
      <c r="C104" s="13"/>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35">
      <c r="A105" s="13" t="str">
        <f t="shared" si="7"/>
        <v/>
      </c>
      <c r="B105" s="13"/>
      <c r="C105" s="13"/>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35">
      <c r="A106" s="13" t="str">
        <f t="shared" si="7"/>
        <v/>
      </c>
      <c r="B106" s="13"/>
      <c r="C106" s="13"/>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35">
      <c r="A107" s="13" t="str">
        <f t="shared" si="7"/>
        <v/>
      </c>
      <c r="B107" s="13"/>
      <c r="C107" s="13"/>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35">
      <c r="A108" s="13" t="str">
        <f t="shared" si="7"/>
        <v/>
      </c>
      <c r="B108" s="13"/>
      <c r="C108" s="13"/>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5" priority="1">
      <formula>$G$4&lt;&gt;"Recurso"</formula>
    </cfRule>
    <cfRule type="expression" dxfId="4" priority="3">
      <formula>$G$4="Recurso"</formula>
    </cfRule>
  </conditionalFormatting>
  <conditionalFormatting sqref="F5">
    <cfRule type="expression" dxfId="1" priority="2">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125" defaultRowHeight="15.85" x14ac:dyDescent="0.5"/>
  <cols>
    <col min="1" max="1" width="72.1875" style="31" customWidth="1"/>
    <col min="2" max="2" width="10.8125" style="31"/>
    <col min="3" max="3" width="13.8125" style="31" customWidth="1"/>
    <col min="4" max="4" width="11.3125" style="31" customWidth="1"/>
    <col min="5" max="7" width="10.8125" style="31"/>
    <col min="8" max="11" width="11" style="31" hidden="1" customWidth="1"/>
    <col min="12" max="16384" width="10.8125" style="31"/>
  </cols>
  <sheetData>
    <row r="1" spans="1:11" ht="16.25" thickBot="1" x14ac:dyDescent="0.55000000000000004">
      <c r="A1" s="92" t="s">
        <v>38</v>
      </c>
      <c r="B1" s="93"/>
      <c r="C1" s="93"/>
      <c r="D1" s="93"/>
      <c r="E1" s="93"/>
      <c r="F1" s="94"/>
    </row>
    <row r="2" spans="1:11" x14ac:dyDescent="0.5">
      <c r="A2" s="39" t="s">
        <v>42</v>
      </c>
      <c r="B2" s="40"/>
      <c r="C2" s="95" t="s">
        <v>13</v>
      </c>
      <c r="D2" s="96"/>
      <c r="E2" s="97"/>
      <c r="F2" s="41"/>
    </row>
    <row r="3" spans="1:11" ht="63.35" x14ac:dyDescent="0.5">
      <c r="A3" s="42" t="s">
        <v>43</v>
      </c>
      <c r="B3" s="40"/>
      <c r="C3" s="101" t="s">
        <v>14</v>
      </c>
      <c r="D3" s="102"/>
      <c r="E3" s="103"/>
      <c r="F3" s="41"/>
      <c r="H3" s="31" t="s">
        <v>18</v>
      </c>
      <c r="I3" s="31" t="s">
        <v>19</v>
      </c>
      <c r="J3" s="31" t="s">
        <v>20</v>
      </c>
      <c r="K3" s="31" t="s">
        <v>52</v>
      </c>
    </row>
    <row r="4" spans="1:11" ht="31.7" x14ac:dyDescent="0.5">
      <c r="A4" s="39" t="s">
        <v>44</v>
      </c>
      <c r="B4" s="40"/>
      <c r="C4" s="35" t="s">
        <v>15</v>
      </c>
      <c r="D4" s="34" t="s">
        <v>16</v>
      </c>
      <c r="E4" s="38" t="s">
        <v>17</v>
      </c>
      <c r="F4" s="41"/>
      <c r="H4" s="31" t="s">
        <v>21</v>
      </c>
      <c r="I4" s="31" t="s">
        <v>25</v>
      </c>
      <c r="J4" s="31">
        <v>1</v>
      </c>
      <c r="K4" s="31">
        <v>1</v>
      </c>
    </row>
    <row r="5" spans="1:11" ht="79.55" thickBot="1" x14ac:dyDescent="0.55000000000000004">
      <c r="A5" s="42" t="s">
        <v>45</v>
      </c>
      <c r="B5" s="40"/>
      <c r="C5" s="37" t="s">
        <v>35</v>
      </c>
      <c r="D5" s="104" t="str">
        <f>CONCATENATE(H21,"_",I21,"_",J21,"_CO")</f>
        <v>LE_07_04_CO</v>
      </c>
      <c r="E5" s="105"/>
      <c r="F5" s="41"/>
      <c r="H5" s="31" t="s">
        <v>22</v>
      </c>
      <c r="I5" s="31" t="s">
        <v>26</v>
      </c>
      <c r="J5" s="31">
        <v>2</v>
      </c>
      <c r="K5" s="31">
        <v>2</v>
      </c>
    </row>
    <row r="6" spans="1:11" ht="32.049999999999997" thickBot="1" x14ac:dyDescent="0.55000000000000004">
      <c r="A6" s="39" t="s">
        <v>10</v>
      </c>
      <c r="B6" s="40"/>
      <c r="C6" s="40"/>
      <c r="D6" s="40"/>
      <c r="E6" s="40"/>
      <c r="F6" s="41"/>
      <c r="H6" s="31" t="s">
        <v>23</v>
      </c>
      <c r="I6" s="31" t="s">
        <v>27</v>
      </c>
      <c r="J6" s="31">
        <v>3</v>
      </c>
      <c r="K6" s="31">
        <v>3</v>
      </c>
    </row>
    <row r="7" spans="1:11" ht="32.049999999999997" thickBot="1" x14ac:dyDescent="0.55000000000000004">
      <c r="A7" s="42" t="s">
        <v>11</v>
      </c>
      <c r="B7" s="40"/>
      <c r="C7" s="69" t="s">
        <v>126</v>
      </c>
      <c r="D7" s="90" t="str">
        <f>CONCATENATE("SolicitudGrafica_",D5,".xls")</f>
        <v>SolicitudGrafica_LE_07_04_CO.xls</v>
      </c>
      <c r="E7" s="90"/>
      <c r="F7" s="91"/>
      <c r="H7" s="31" t="s">
        <v>24</v>
      </c>
      <c r="I7" s="31" t="s">
        <v>28</v>
      </c>
      <c r="J7" s="31">
        <v>4</v>
      </c>
      <c r="K7" s="31">
        <v>4</v>
      </c>
    </row>
    <row r="8" spans="1:11" ht="47.5" x14ac:dyDescent="0.5">
      <c r="A8" s="42" t="s">
        <v>53</v>
      </c>
      <c r="B8" s="40"/>
      <c r="C8" s="40"/>
      <c r="D8" s="40"/>
      <c r="E8" s="40"/>
      <c r="F8" s="41"/>
      <c r="I8" s="31" t="s">
        <v>29</v>
      </c>
      <c r="J8" s="31">
        <v>5</v>
      </c>
      <c r="K8" s="31">
        <v>5</v>
      </c>
    </row>
    <row r="9" spans="1:11" ht="47.5" x14ac:dyDescent="0.5">
      <c r="A9" s="42" t="s">
        <v>12</v>
      </c>
      <c r="B9" s="40"/>
      <c r="C9" s="40"/>
      <c r="D9" s="40"/>
      <c r="E9" s="40"/>
      <c r="F9" s="41"/>
      <c r="I9" s="31" t="s">
        <v>30</v>
      </c>
      <c r="J9" s="31">
        <v>6</v>
      </c>
      <c r="K9" s="31">
        <v>6</v>
      </c>
    </row>
    <row r="10" spans="1:11" ht="32.049999999999997" thickBot="1" x14ac:dyDescent="0.55000000000000004">
      <c r="A10" s="43" t="s">
        <v>36</v>
      </c>
      <c r="B10" s="44"/>
      <c r="C10" s="44"/>
      <c r="D10" s="44"/>
      <c r="E10" s="44"/>
      <c r="F10" s="45"/>
      <c r="I10" s="31" t="s">
        <v>31</v>
      </c>
      <c r="J10" s="31">
        <v>7</v>
      </c>
      <c r="K10" s="31">
        <v>7</v>
      </c>
    </row>
    <row r="11" spans="1:11" x14ac:dyDescent="0.5">
      <c r="I11" s="31" t="s">
        <v>32</v>
      </c>
      <c r="J11" s="31">
        <v>8</v>
      </c>
      <c r="K11" s="31">
        <v>8</v>
      </c>
    </row>
    <row r="12" spans="1:11" ht="16.25" thickBot="1" x14ac:dyDescent="0.55000000000000004">
      <c r="I12" s="31" t="s">
        <v>37</v>
      </c>
      <c r="J12" s="31">
        <v>9</v>
      </c>
      <c r="K12" s="31">
        <v>9</v>
      </c>
    </row>
    <row r="13" spans="1:11" x14ac:dyDescent="0.5">
      <c r="A13" s="92" t="s">
        <v>41</v>
      </c>
      <c r="B13" s="93"/>
      <c r="C13" s="93"/>
      <c r="D13" s="93"/>
      <c r="E13" s="93"/>
      <c r="F13" s="94"/>
      <c r="I13" s="31" t="s">
        <v>33</v>
      </c>
      <c r="J13" s="31">
        <v>10</v>
      </c>
      <c r="K13" s="31">
        <v>10</v>
      </c>
    </row>
    <row r="14" spans="1:11" ht="16.25" thickBot="1" x14ac:dyDescent="0.55000000000000004">
      <c r="A14" s="42"/>
      <c r="B14" s="40"/>
      <c r="C14" s="40"/>
      <c r="D14" s="40"/>
      <c r="E14" s="40"/>
      <c r="F14" s="41"/>
      <c r="I14" s="31" t="s">
        <v>34</v>
      </c>
      <c r="J14" s="31">
        <v>11</v>
      </c>
      <c r="K14" s="31">
        <v>11</v>
      </c>
    </row>
    <row r="15" spans="1:11" x14ac:dyDescent="0.5">
      <c r="A15" s="39" t="s">
        <v>46</v>
      </c>
      <c r="B15" s="40"/>
      <c r="C15" s="95" t="s">
        <v>49</v>
      </c>
      <c r="D15" s="96"/>
      <c r="E15" s="96"/>
      <c r="F15" s="97"/>
      <c r="J15" s="31">
        <v>12</v>
      </c>
      <c r="K15" s="31">
        <v>12</v>
      </c>
    </row>
    <row r="16" spans="1:11" ht="67" customHeight="1" x14ac:dyDescent="0.5">
      <c r="A16" s="42" t="s">
        <v>47</v>
      </c>
      <c r="B16" s="40"/>
      <c r="C16" s="35" t="s">
        <v>15</v>
      </c>
      <c r="D16" s="34" t="s">
        <v>16</v>
      </c>
      <c r="E16" s="34" t="s">
        <v>17</v>
      </c>
      <c r="F16" s="36" t="s">
        <v>50</v>
      </c>
      <c r="J16" s="31">
        <v>13</v>
      </c>
      <c r="K16" s="31">
        <v>13</v>
      </c>
    </row>
    <row r="17" spans="1:11" ht="32.049999999999997" customHeight="1" thickBot="1" x14ac:dyDescent="0.55000000000000004">
      <c r="A17" s="39" t="s">
        <v>44</v>
      </c>
      <c r="B17" s="40"/>
      <c r="C17" s="37" t="s">
        <v>35</v>
      </c>
      <c r="D17" s="98" t="str">
        <f>CONCATENATE(H21,"_",I21,"_",J21,"_",K45)</f>
        <v>LE_07_04_REC10</v>
      </c>
      <c r="E17" s="99"/>
      <c r="F17" s="100"/>
      <c r="J17" s="31">
        <v>14</v>
      </c>
      <c r="K17" s="31">
        <v>14</v>
      </c>
    </row>
    <row r="18" spans="1:11" ht="79.55" thickBot="1" x14ac:dyDescent="0.55000000000000004">
      <c r="A18" s="42" t="s">
        <v>48</v>
      </c>
      <c r="B18" s="40"/>
      <c r="C18" s="69" t="s">
        <v>127</v>
      </c>
      <c r="D18" s="90" t="str">
        <f>CONCATENATE("SolicitudGrafica_",D17,".xls")</f>
        <v>SolicitudGrafica_LE_07_04_REC10.xls</v>
      </c>
      <c r="E18" s="90"/>
      <c r="F18" s="91"/>
      <c r="J18" s="31">
        <v>15</v>
      </c>
      <c r="K18" s="31">
        <v>15</v>
      </c>
    </row>
    <row r="19" spans="1:11" x14ac:dyDescent="0.5">
      <c r="A19" s="39" t="s">
        <v>10</v>
      </c>
      <c r="B19" s="40"/>
      <c r="C19" s="40"/>
      <c r="D19" s="40"/>
      <c r="E19" s="40"/>
      <c r="F19" s="41"/>
      <c r="H19" s="31">
        <v>3</v>
      </c>
      <c r="J19" s="31">
        <v>16</v>
      </c>
      <c r="K19" s="31">
        <v>16</v>
      </c>
    </row>
    <row r="20" spans="1:11" ht="63.75" thickBot="1" x14ac:dyDescent="0.55000000000000004">
      <c r="A20" s="43" t="s">
        <v>51</v>
      </c>
      <c r="B20" s="44"/>
      <c r="C20" s="44"/>
      <c r="D20" s="44"/>
      <c r="E20" s="44"/>
      <c r="F20" s="45"/>
      <c r="H20" s="31">
        <v>4</v>
      </c>
      <c r="I20" s="31">
        <v>5</v>
      </c>
      <c r="J20" s="31">
        <v>4</v>
      </c>
      <c r="K20" s="31">
        <v>17</v>
      </c>
    </row>
    <row r="21" spans="1:11" x14ac:dyDescent="0.5">
      <c r="H21" s="31" t="str">
        <f>IF(INDEX(H4:H7,H20)=H4,"MA",IF(INDEX(H4:H7,H20)=H5,"CN",IF(INDEX(H4:H7,H20)=H6,"CS",IF(INDEX(H4:H7,H20)=H7,"LE"))))</f>
        <v>LE</v>
      </c>
      <c r="I21" s="31" t="str">
        <f>CONCATENATE(IF((I20+2)&lt;10,"0",""),I20+2)</f>
        <v>07</v>
      </c>
      <c r="J21" s="31" t="str">
        <f>CONCATENATE(IF(J20&lt;10,"0",""),J20)</f>
        <v>04</v>
      </c>
      <c r="K21" s="31">
        <v>18</v>
      </c>
    </row>
    <row r="22" spans="1:11" x14ac:dyDescent="0.5">
      <c r="K22" s="31">
        <v>19</v>
      </c>
    </row>
    <row r="23" spans="1:11" x14ac:dyDescent="0.5">
      <c r="K23" s="31">
        <v>20</v>
      </c>
    </row>
    <row r="24" spans="1:11" x14ac:dyDescent="0.5">
      <c r="K24" s="31">
        <v>21</v>
      </c>
    </row>
    <row r="25" spans="1:11" x14ac:dyDescent="0.5">
      <c r="K25" s="31">
        <v>22</v>
      </c>
    </row>
    <row r="26" spans="1:11" x14ac:dyDescent="0.5">
      <c r="K26" s="31">
        <v>23</v>
      </c>
    </row>
    <row r="27" spans="1:11" x14ac:dyDescent="0.5">
      <c r="K27" s="31">
        <v>24</v>
      </c>
    </row>
    <row r="28" spans="1:11" x14ac:dyDescent="0.5">
      <c r="K28" s="31">
        <v>25</v>
      </c>
    </row>
    <row r="29" spans="1:11" x14ac:dyDescent="0.5">
      <c r="K29" s="31">
        <v>26</v>
      </c>
    </row>
    <row r="30" spans="1:11" x14ac:dyDescent="0.5">
      <c r="K30" s="31">
        <v>27</v>
      </c>
    </row>
    <row r="31" spans="1:11" x14ac:dyDescent="0.5">
      <c r="K31" s="31">
        <v>28</v>
      </c>
    </row>
    <row r="32" spans="1:11" x14ac:dyDescent="0.5">
      <c r="K32" s="31">
        <v>29</v>
      </c>
    </row>
    <row r="33" spans="11:11" x14ac:dyDescent="0.5">
      <c r="K33" s="31">
        <v>30</v>
      </c>
    </row>
    <row r="34" spans="11:11" x14ac:dyDescent="0.5">
      <c r="K34" s="31">
        <v>31</v>
      </c>
    </row>
    <row r="35" spans="11:11" x14ac:dyDescent="0.5">
      <c r="K35" s="31">
        <v>32</v>
      </c>
    </row>
    <row r="36" spans="11:11" x14ac:dyDescent="0.5">
      <c r="K36" s="31">
        <v>33</v>
      </c>
    </row>
    <row r="37" spans="11:11" x14ac:dyDescent="0.5">
      <c r="K37" s="31">
        <v>34</v>
      </c>
    </row>
    <row r="38" spans="11:11" x14ac:dyDescent="0.5">
      <c r="K38" s="31">
        <v>35</v>
      </c>
    </row>
    <row r="39" spans="11:11" x14ac:dyDescent="0.5">
      <c r="K39" s="31">
        <v>36</v>
      </c>
    </row>
    <row r="40" spans="11:11" x14ac:dyDescent="0.5">
      <c r="K40" s="31">
        <v>37</v>
      </c>
    </row>
    <row r="41" spans="11:11" x14ac:dyDescent="0.5">
      <c r="K41" s="31">
        <v>38</v>
      </c>
    </row>
    <row r="42" spans="11:11" x14ac:dyDescent="0.5">
      <c r="K42" s="31">
        <v>39</v>
      </c>
    </row>
    <row r="43" spans="11:11" x14ac:dyDescent="0.5">
      <c r="K43" s="31">
        <v>40</v>
      </c>
    </row>
    <row r="44" spans="11:11" x14ac:dyDescent="0.5">
      <c r="K44" s="31">
        <v>1</v>
      </c>
    </row>
    <row r="45" spans="11:11" x14ac:dyDescent="0.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483531</xdr:rowOff>
                  </from>
                  <to>
                    <xdr:col>2</xdr:col>
                    <xdr:colOff>1014936</xdr:colOff>
                    <xdr:row>15</xdr:row>
                    <xdr:rowOff>713328</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1014936</xdr:colOff>
                    <xdr:row>15</xdr:row>
                    <xdr:rowOff>483531</xdr:rowOff>
                  </from>
                  <to>
                    <xdr:col>3</xdr:col>
                    <xdr:colOff>837801</xdr:colOff>
                    <xdr:row>15</xdr:row>
                    <xdr:rowOff>713328</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483531</xdr:rowOff>
                  </from>
                  <to>
                    <xdr:col>4</xdr:col>
                    <xdr:colOff>837801</xdr:colOff>
                    <xdr:row>15</xdr:row>
                    <xdr:rowOff>713328</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483531</xdr:rowOff>
                  </from>
                  <to>
                    <xdr:col>5</xdr:col>
                    <xdr:colOff>837801</xdr:colOff>
                    <xdr:row>15</xdr:row>
                    <xdr:rowOff>713328</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23937</xdr:colOff>
                    <xdr:row>4</xdr:row>
                    <xdr:rowOff>0</xdr:rowOff>
                  </from>
                  <to>
                    <xdr:col>2</xdr:col>
                    <xdr:colOff>1043661</xdr:colOff>
                    <xdr:row>4</xdr:row>
                    <xdr:rowOff>229797</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1053236</xdr:colOff>
                    <xdr:row>4</xdr:row>
                    <xdr:rowOff>0</xdr:rowOff>
                  </from>
                  <to>
                    <xdr:col>3</xdr:col>
                    <xdr:colOff>861738</xdr:colOff>
                    <xdr:row>4</xdr:row>
                    <xdr:rowOff>229797</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14362</xdr:colOff>
                    <xdr:row>4</xdr:row>
                    <xdr:rowOff>0</xdr:rowOff>
                  </from>
                  <to>
                    <xdr:col>5</xdr:col>
                    <xdr:colOff>0</xdr:colOff>
                    <xdr:row>4</xdr:row>
                    <xdr:rowOff>229797</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125" defaultRowHeight="15.85" x14ac:dyDescent="0.5"/>
  <cols>
    <col min="1" max="1" width="21" style="31" customWidth="1"/>
    <col min="2" max="2" width="22.1875" style="31" customWidth="1"/>
    <col min="3" max="3" width="17.3125" style="31" customWidth="1"/>
    <col min="4" max="4" width="10.8125" style="31"/>
    <col min="5" max="5" width="11.6875" style="31" customWidth="1"/>
    <col min="6" max="6" width="12.6875" style="31" customWidth="1"/>
    <col min="7" max="7" width="11" style="31" customWidth="1"/>
    <col min="8" max="8" width="24.5" style="31" customWidth="1"/>
    <col min="9" max="9" width="22.1875" style="31" customWidth="1"/>
    <col min="10" max="10" width="20.6875" style="31" customWidth="1"/>
    <col min="11" max="11" width="44.5" style="31" customWidth="1"/>
    <col min="12" max="16384" width="10.8125" style="31"/>
  </cols>
  <sheetData>
    <row r="1" spans="1:11" x14ac:dyDescent="0.5">
      <c r="A1" s="106" t="s">
        <v>55</v>
      </c>
      <c r="B1" s="106" t="s">
        <v>62</v>
      </c>
      <c r="C1" s="106" t="s">
        <v>63</v>
      </c>
      <c r="D1" s="106" t="s">
        <v>5</v>
      </c>
      <c r="E1" s="106" t="s">
        <v>64</v>
      </c>
      <c r="F1" s="106" t="s">
        <v>65</v>
      </c>
      <c r="G1" s="106" t="s">
        <v>66</v>
      </c>
      <c r="H1" s="107" t="s">
        <v>67</v>
      </c>
      <c r="I1" s="107"/>
      <c r="J1" s="107"/>
    </row>
    <row r="2" spans="1:11" x14ac:dyDescent="0.5">
      <c r="A2" s="106"/>
      <c r="B2" s="106"/>
      <c r="C2" s="106"/>
      <c r="D2" s="106"/>
      <c r="E2" s="106"/>
      <c r="F2" s="106"/>
      <c r="G2" s="106"/>
      <c r="H2" s="48" t="s">
        <v>64</v>
      </c>
      <c r="I2" s="48" t="s">
        <v>65</v>
      </c>
      <c r="J2" s="48" t="s">
        <v>66</v>
      </c>
    </row>
    <row r="3" spans="1:11" s="50" customFormat="1" x14ac:dyDescent="0.5">
      <c r="A3" s="49" t="s">
        <v>68</v>
      </c>
      <c r="B3" s="49" t="s">
        <v>69</v>
      </c>
      <c r="C3" s="49" t="s">
        <v>70</v>
      </c>
      <c r="D3" s="49" t="s">
        <v>71</v>
      </c>
      <c r="E3" s="49" t="s">
        <v>72</v>
      </c>
      <c r="F3" s="49"/>
      <c r="G3" s="49"/>
      <c r="H3" s="49" t="s">
        <v>129</v>
      </c>
      <c r="I3" s="49"/>
      <c r="J3" s="49"/>
    </row>
    <row r="4" spans="1:11" s="50" customFormat="1" x14ac:dyDescent="0.5">
      <c r="A4" s="51" t="s">
        <v>56</v>
      </c>
      <c r="B4" s="51" t="s">
        <v>73</v>
      </c>
      <c r="C4" s="51" t="s">
        <v>70</v>
      </c>
      <c r="D4" s="51" t="s">
        <v>71</v>
      </c>
      <c r="E4" s="51" t="s">
        <v>74</v>
      </c>
      <c r="F4" s="51" t="s">
        <v>75</v>
      </c>
      <c r="G4" s="51"/>
      <c r="H4" s="51" t="s">
        <v>130</v>
      </c>
      <c r="I4" s="51" t="s">
        <v>132</v>
      </c>
      <c r="J4" s="51"/>
    </row>
    <row r="5" spans="1:11" s="50" customFormat="1" x14ac:dyDescent="0.5">
      <c r="A5" s="52" t="s">
        <v>76</v>
      </c>
      <c r="B5" s="51" t="s">
        <v>77</v>
      </c>
      <c r="C5" s="51" t="s">
        <v>70</v>
      </c>
      <c r="D5" s="51" t="s">
        <v>71</v>
      </c>
      <c r="E5" s="51" t="s">
        <v>74</v>
      </c>
      <c r="F5" s="51" t="s">
        <v>75</v>
      </c>
      <c r="G5" s="53"/>
      <c r="H5" s="51" t="s">
        <v>130</v>
      </c>
      <c r="I5" s="51" t="s">
        <v>132</v>
      </c>
      <c r="J5" s="53"/>
    </row>
    <row r="6" spans="1:11" s="50" customFormat="1" x14ac:dyDescent="0.5">
      <c r="A6" s="51" t="s">
        <v>57</v>
      </c>
      <c r="B6" s="51" t="s">
        <v>78</v>
      </c>
      <c r="C6" s="51" t="s">
        <v>70</v>
      </c>
      <c r="D6" s="51" t="s">
        <v>71</v>
      </c>
      <c r="E6" s="51" t="s">
        <v>74</v>
      </c>
      <c r="F6" s="51" t="s">
        <v>75</v>
      </c>
      <c r="G6" s="51" t="s">
        <v>72</v>
      </c>
      <c r="H6" s="51" t="s">
        <v>130</v>
      </c>
      <c r="I6" s="51" t="s">
        <v>132</v>
      </c>
      <c r="J6" s="51" t="s">
        <v>133</v>
      </c>
    </row>
    <row r="7" spans="1:11" s="50" customFormat="1" ht="26.4" x14ac:dyDescent="0.5">
      <c r="A7" s="51" t="s">
        <v>79</v>
      </c>
      <c r="B7" s="51" t="s">
        <v>80</v>
      </c>
      <c r="C7" s="51" t="s">
        <v>70</v>
      </c>
      <c r="D7" s="51" t="s">
        <v>71</v>
      </c>
      <c r="E7" s="51" t="s">
        <v>74</v>
      </c>
      <c r="F7" s="51" t="s">
        <v>75</v>
      </c>
      <c r="G7" s="51"/>
      <c r="H7" s="51" t="s">
        <v>130</v>
      </c>
      <c r="I7" s="51" t="s">
        <v>132</v>
      </c>
      <c r="J7" s="51"/>
    </row>
    <row r="8" spans="1:11" s="50" customFormat="1" x14ac:dyDescent="0.5">
      <c r="A8" s="51" t="s">
        <v>81</v>
      </c>
      <c r="B8" s="51" t="s">
        <v>82</v>
      </c>
      <c r="C8" s="51" t="s">
        <v>70</v>
      </c>
      <c r="D8" s="51" t="s">
        <v>71</v>
      </c>
      <c r="E8" s="51" t="s">
        <v>74</v>
      </c>
      <c r="F8" s="51" t="s">
        <v>75</v>
      </c>
      <c r="G8" s="51"/>
      <c r="H8" s="51" t="s">
        <v>130</v>
      </c>
      <c r="I8" s="51" t="s">
        <v>132</v>
      </c>
      <c r="J8" s="51"/>
    </row>
    <row r="9" spans="1:11" s="50" customFormat="1" x14ac:dyDescent="0.5">
      <c r="A9" s="51" t="s">
        <v>83</v>
      </c>
      <c r="B9" s="51" t="s">
        <v>84</v>
      </c>
      <c r="C9" s="51" t="s">
        <v>70</v>
      </c>
      <c r="D9" s="51" t="s">
        <v>71</v>
      </c>
      <c r="E9" s="51" t="s">
        <v>74</v>
      </c>
      <c r="F9" s="51" t="s">
        <v>75</v>
      </c>
      <c r="G9" s="51"/>
      <c r="H9" s="51" t="s">
        <v>130</v>
      </c>
      <c r="I9" s="51" t="s">
        <v>132</v>
      </c>
      <c r="J9" s="51"/>
    </row>
    <row r="10" spans="1:11" s="50" customFormat="1" x14ac:dyDescent="0.5">
      <c r="A10" s="51" t="s">
        <v>85</v>
      </c>
      <c r="B10" s="51" t="s">
        <v>86</v>
      </c>
      <c r="C10" s="51" t="s">
        <v>70</v>
      </c>
      <c r="D10" s="51" t="s">
        <v>71</v>
      </c>
      <c r="E10" s="51" t="s">
        <v>87</v>
      </c>
      <c r="F10" s="51"/>
      <c r="G10" s="51"/>
      <c r="H10" s="51" t="s">
        <v>129</v>
      </c>
      <c r="I10" s="51" t="s">
        <v>132</v>
      </c>
      <c r="J10" s="51"/>
    </row>
    <row r="11" spans="1:11" s="50" customFormat="1" ht="26.4" x14ac:dyDescent="0.5">
      <c r="A11" s="51" t="s">
        <v>88</v>
      </c>
      <c r="B11" s="51" t="s">
        <v>89</v>
      </c>
      <c r="C11" s="51" t="s">
        <v>70</v>
      </c>
      <c r="D11" s="51" t="s">
        <v>71</v>
      </c>
      <c r="E11" s="51" t="s">
        <v>74</v>
      </c>
      <c r="F11" s="51" t="s">
        <v>75</v>
      </c>
      <c r="G11" s="51"/>
      <c r="H11" s="51" t="s">
        <v>130</v>
      </c>
      <c r="I11" s="51" t="s">
        <v>132</v>
      </c>
      <c r="J11" s="51"/>
    </row>
    <row r="12" spans="1:11" s="50" customFormat="1" x14ac:dyDescent="0.5">
      <c r="A12" s="51" t="s">
        <v>90</v>
      </c>
      <c r="B12" s="51" t="s">
        <v>91</v>
      </c>
      <c r="C12" s="51" t="s">
        <v>70</v>
      </c>
      <c r="D12" s="51" t="s">
        <v>71</v>
      </c>
      <c r="E12" s="51" t="s">
        <v>74</v>
      </c>
      <c r="F12" s="51" t="s">
        <v>75</v>
      </c>
      <c r="G12" s="51"/>
      <c r="H12" s="51" t="s">
        <v>130</v>
      </c>
      <c r="I12" s="51" t="s">
        <v>132</v>
      </c>
      <c r="J12" s="51"/>
    </row>
    <row r="13" spans="1:11" ht="63.35" x14ac:dyDescent="0.5">
      <c r="A13" s="54" t="s">
        <v>92</v>
      </c>
      <c r="B13" s="54" t="s">
        <v>93</v>
      </c>
      <c r="C13" s="51" t="s">
        <v>70</v>
      </c>
      <c r="D13" s="55" t="s">
        <v>94</v>
      </c>
      <c r="E13" s="55"/>
      <c r="F13" s="56" t="s">
        <v>124</v>
      </c>
      <c r="G13" s="54"/>
      <c r="H13" s="51"/>
      <c r="I13" s="51" t="s">
        <v>129</v>
      </c>
      <c r="J13" s="54"/>
      <c r="K13" s="31" t="s">
        <v>95</v>
      </c>
    </row>
    <row r="14" spans="1:11" x14ac:dyDescent="0.5">
      <c r="A14" s="54" t="s">
        <v>96</v>
      </c>
      <c r="B14" s="54" t="s">
        <v>97</v>
      </c>
      <c r="C14" s="51" t="s">
        <v>70</v>
      </c>
      <c r="D14" s="55" t="s">
        <v>71</v>
      </c>
      <c r="E14" s="55"/>
      <c r="F14" s="56" t="s">
        <v>125</v>
      </c>
      <c r="G14" s="54"/>
      <c r="H14" s="51"/>
      <c r="I14" s="51" t="s">
        <v>129</v>
      </c>
      <c r="J14" s="54"/>
    </row>
    <row r="15" spans="1:11" ht="31.7" x14ac:dyDescent="0.5">
      <c r="A15" s="54" t="s">
        <v>98</v>
      </c>
      <c r="B15" s="54" t="s">
        <v>99</v>
      </c>
      <c r="C15" s="51" t="s">
        <v>100</v>
      </c>
      <c r="D15" s="54" t="s">
        <v>94</v>
      </c>
      <c r="E15" s="54" t="s">
        <v>123</v>
      </c>
      <c r="F15" s="54"/>
      <c r="G15" s="54"/>
      <c r="H15" s="51" t="s">
        <v>129</v>
      </c>
      <c r="I15" s="54"/>
      <c r="J15" s="54"/>
      <c r="K15" s="31" t="s">
        <v>101</v>
      </c>
    </row>
    <row r="16" spans="1:11" ht="95" x14ac:dyDescent="0.5">
      <c r="A16" s="56" t="s">
        <v>102</v>
      </c>
      <c r="B16" s="56"/>
      <c r="C16" s="52" t="s">
        <v>100</v>
      </c>
      <c r="D16" s="56" t="s">
        <v>103</v>
      </c>
      <c r="E16" s="55" t="s">
        <v>121</v>
      </c>
      <c r="F16" s="55" t="s">
        <v>122</v>
      </c>
      <c r="G16" s="55"/>
      <c r="H16" s="56" t="s">
        <v>131</v>
      </c>
      <c r="I16" s="56" t="s">
        <v>134</v>
      </c>
      <c r="J16" s="55"/>
      <c r="K16" s="57" t="s">
        <v>104</v>
      </c>
    </row>
    <row r="17" spans="1:11" ht="26.4" x14ac:dyDescent="0.5">
      <c r="A17" s="51" t="s">
        <v>105</v>
      </c>
      <c r="B17" s="51"/>
      <c r="C17" s="51" t="s">
        <v>70</v>
      </c>
      <c r="D17" s="51" t="s">
        <v>71</v>
      </c>
      <c r="E17" s="51" t="s">
        <v>106</v>
      </c>
      <c r="F17" s="51" t="s">
        <v>107</v>
      </c>
      <c r="G17" s="51"/>
      <c r="H17" s="58" t="s">
        <v>108</v>
      </c>
      <c r="I17" s="58" t="s">
        <v>109</v>
      </c>
      <c r="J17" s="51"/>
      <c r="K17" s="59" t="s">
        <v>110</v>
      </c>
    </row>
    <row r="20" spans="1:11" x14ac:dyDescent="0.5">
      <c r="A20" s="60" t="s">
        <v>111</v>
      </c>
    </row>
    <row r="21" spans="1:11" x14ac:dyDescent="0.5">
      <c r="A21" s="61" t="s">
        <v>112</v>
      </c>
      <c r="B21" s="62" t="s">
        <v>135</v>
      </c>
      <c r="C21" s="63" t="s">
        <v>22</v>
      </c>
      <c r="D21" s="62"/>
      <c r="E21" s="62"/>
    </row>
    <row r="22" spans="1:11" x14ac:dyDescent="0.5">
      <c r="A22" s="64" t="s">
        <v>113</v>
      </c>
      <c r="B22" s="70" t="s">
        <v>136</v>
      </c>
      <c r="C22" s="66" t="s">
        <v>137</v>
      </c>
      <c r="D22" s="65"/>
      <c r="E22" s="65"/>
    </row>
    <row r="23" spans="1:11" x14ac:dyDescent="0.5">
      <c r="A23" s="64" t="s">
        <v>114</v>
      </c>
      <c r="B23" s="70" t="s">
        <v>138</v>
      </c>
      <c r="C23" s="66" t="s">
        <v>139</v>
      </c>
      <c r="D23" s="65"/>
      <c r="E23" s="65"/>
    </row>
    <row r="24" spans="1:11" ht="31.7" x14ac:dyDescent="0.5">
      <c r="A24" s="64" t="s">
        <v>115</v>
      </c>
      <c r="B24" s="65" t="s">
        <v>140</v>
      </c>
      <c r="C24" s="66" t="s">
        <v>143</v>
      </c>
      <c r="D24" s="65"/>
      <c r="E24" s="65"/>
    </row>
    <row r="25" spans="1:11" x14ac:dyDescent="0.5">
      <c r="A25" s="64" t="s">
        <v>116</v>
      </c>
      <c r="B25" s="65" t="s">
        <v>141</v>
      </c>
      <c r="C25" s="66" t="s">
        <v>142</v>
      </c>
      <c r="D25" s="65"/>
      <c r="E25" s="65"/>
    </row>
    <row r="26" spans="1:11" ht="63.35" x14ac:dyDescent="0.5">
      <c r="A26" s="64" t="s">
        <v>117</v>
      </c>
      <c r="B26" s="65" t="s">
        <v>118</v>
      </c>
      <c r="C26" s="66" t="s">
        <v>119</v>
      </c>
      <c r="D26" s="65"/>
      <c r="E26" s="65"/>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Oliver Castelblanco</cp:lastModifiedBy>
  <dcterms:created xsi:type="dcterms:W3CDTF">2014-07-01T23:43:25Z</dcterms:created>
  <dcterms:modified xsi:type="dcterms:W3CDTF">2015-03-25T13:50:59Z</dcterms:modified>
</cp:coreProperties>
</file>