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A29" i="1"/>
  <c r="C28" i="1"/>
  <c r="A27" i="1"/>
  <c r="A28" i="1"/>
  <c r="C27" i="1"/>
  <c r="A26" i="1"/>
  <c r="C24" i="1"/>
  <c r="C25" i="1"/>
  <c r="C26" i="1"/>
  <c r="C19" i="1"/>
  <c r="C20" i="1"/>
  <c r="C21" i="1"/>
  <c r="C22" i="1"/>
  <c r="C23" i="1"/>
  <c r="C11" i="1"/>
  <c r="C12" i="1"/>
  <c r="C13" i="1"/>
  <c r="C14" i="1"/>
  <c r="C15" i="1"/>
  <c r="C16" i="1"/>
  <c r="C17" i="1"/>
  <c r="C18" i="1"/>
  <c r="A25" i="1"/>
  <c r="A24" i="1"/>
  <c r="A23" i="1"/>
  <c r="A22" i="1"/>
  <c r="A21" i="1"/>
  <c r="A15" i="1"/>
  <c r="A13" i="1"/>
  <c r="A10" i="1"/>
  <c r="A11" i="1"/>
  <c r="A12" i="1"/>
  <c r="A19" i="1"/>
  <c r="A20" i="1"/>
  <c r="F11" i="1"/>
  <c r="F12" i="1"/>
  <c r="F13" i="1"/>
  <c r="A14" i="1"/>
  <c r="F14" i="1"/>
  <c r="F15" i="1"/>
  <c r="A16" i="1"/>
  <c r="F16" i="1"/>
  <c r="A17" i="1"/>
  <c r="F17" i="1"/>
  <c r="A18" i="1"/>
  <c r="F18" i="1"/>
  <c r="F19" i="1"/>
  <c r="F20" i="1"/>
  <c r="F10"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30" i="1"/>
  <c r="F5" i="1"/>
  <c r="I21" i="2"/>
  <c r="K45" i="2"/>
  <c r="H21" i="2"/>
  <c r="J21" i="2"/>
  <c r="D17" i="2"/>
  <c r="D5" i="2"/>
  <c r="H10" i="1"/>
  <c r="G10" i="1"/>
</calcChain>
</file>

<file path=xl/sharedStrings.xml><?xml version="1.0" encoding="utf-8"?>
<sst xmlns="http://schemas.openxmlformats.org/spreadsheetml/2006/main" count="300" uniqueCount="193">
  <si>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</si>
  <si>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</si>
  <si>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</si>
  <si>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</si>
  <si>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</si>
  <si>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</si>
  <si>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</si>
  <si>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</si>
  <si>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</si>
  <si>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</si>
  <si>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</si>
  <si>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</si>
  <si>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</si>
  <si>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</si>
  <si>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</si>
  <si>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</si>
  <si>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</si>
  <si>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</si>
  <si>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</si>
  <si>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</si>
  <si>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</si>
  <si>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</si>
  <si>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</si>
  <si>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</si>
  <si>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</si>
  <si>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</si>
  <si>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</si>
  <si>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</si>
  <si>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</si>
  <si>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</si>
  <si>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</si>
  <si>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</si>
  <si>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</si>
  <si>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</si>
  <si>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</si>
  <si>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</si>
  <si>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</si>
  <si>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</si>
  <si>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</si>
  <si>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</si>
  <si>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</si>
  <si>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</si>
  <si>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</si>
  <si>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</si>
  <si>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</si>
  <si>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</si>
  <si>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</si>
  <si>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</si>
  <si>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</si>
  <si>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</si>
  <si>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</si>
  <si>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</si>
  <si>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</si>
  <si>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</si>
  <si>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</si>
  <si>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</si>
  <si>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</si>
  <si>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</si>
  <si>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</si>
  <si>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</si>
  <si>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</si>
  <si>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</si>
  <si>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</si>
  <si>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</si>
  <si>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</si>
  <si>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</si>
  <si>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</si>
  <si>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</si>
  <si>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</si>
  <si>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</si>
  <si>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</si>
  <si>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</si>
  <si>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</si>
  <si>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</si>
  <si>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</si>
  <si>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</si>
  <si>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</si>
  <si>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</si>
  <si>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</si>
  <si>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</si>
  <si>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</si>
  <si>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</si>
  <si>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</si>
  <si>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</si>
  <si>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</si>
  <si>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</si>
  <si>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</si>
  <si>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</si>
  <si>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</si>
  <si>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</si>
  <si>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</si>
  <si>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</si>
  <si>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</si>
  <si>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</si>
  <si>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</si>
  <si>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</si>
  <si>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</si>
  <si>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</si>
  <si>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</si>
  <si>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</si>
  <si>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</si>
  <si>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</si>
  <si>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</si>
  <si>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</si>
  <si>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</si>
  <si>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</si>
  <si>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</si>
  <si>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</si>
  <si>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</si>
  <si>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</si>
  <si>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</si>
  <si>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</si>
  <si>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</si>
  <si>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</si>
  <si>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</si>
  <si>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</si>
  <si>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</si>
  <si>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</si>
  <si>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</si>
  <si>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</si>
  <si>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</si>
  <si>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</si>
  <si>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</si>
  <si>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</si>
  <si>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</si>
  <si>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</si>
  <si>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</si>
  <si>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</si>
  <si>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</si>
  <si>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</si>
  <si>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</si>
  <si>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</si>
  <si>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</si>
  <si>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</si>
  <si>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</si>
  <si>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</si>
  <si>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</si>
  <si>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</si>
  <si>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</si>
  <si>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</si>
  <si>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</si>
  <si>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</si>
  <si>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</si>
  <si>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</si>
  <si>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</si>
  <si>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</si>
  <si>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</si>
  <si>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</si>
  <si>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</si>
  <si>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</si>
  <si>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</si>
  <si>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CS_08_02_CO</t>
  </si>
  <si>
    <t>http://commons.wikimedia.org/wiki/File:TupacAmaruII.jpg?uselang=es</t>
  </si>
  <si>
    <t>Túpac Amaru II</t>
  </si>
  <si>
    <t xml:space="preserve"> http://commons.wikimedia.org/wiki/File:Rey_Carlos_II.jpg?uselang=es</t>
  </si>
  <si>
    <t>Expulsión de los jesuitas</t>
  </si>
  <si>
    <t>ttp://images.fineartamerica.com/images-medium-large/spain-expulsion-of-jesuits-granger.jpg</t>
  </si>
  <si>
    <t>Carlos II</t>
  </si>
  <si>
    <t>http://aulaplaneta.planetasaber.com/encyclopedia/default.asp?idpack=9&amp;idpil=00096A01&amp;ruta=Buscador</t>
  </si>
  <si>
    <t xml:space="preserve">La coronación de Napoleón, </t>
  </si>
  <si>
    <t>http://aulaplaneta.planetasaber.com/encyclopedia/default.asp?idpack=9&amp;idpil=0001J001&amp;ruta=Buscador</t>
  </si>
  <si>
    <t>Fernando VII</t>
  </si>
  <si>
    <t>http://commons.wikimedia.org/wiki/File:Ignacio_Mar%C3%ADa_Barreda_-_Las_castas_mexicanas.jpg</t>
  </si>
  <si>
    <t>http://commons.wikimedia.org/wiki/File:Jos%C3%A9_Prudencio_Padilla.jpg</t>
  </si>
  <si>
    <t>Castas en América</t>
  </si>
  <si>
    <t>José Prudencio Padilla</t>
  </si>
  <si>
    <t>http://commons.wikimedia.org/wiki/Category:Francisco_de_Miranda?uselang=es#/media/File:Francisco_miranda_in_cadiz.jpg</t>
  </si>
  <si>
    <t>Miranda en la Carraca</t>
  </si>
  <si>
    <t>http://commons.wikimedia.org/wiki/File:Alexandre_Petion_pr%C3%A9sident_de_la_R%C3%A9publique_d%27Hayti_BNF_Gallica.jpg?uselang=es</t>
  </si>
  <si>
    <t>Pétion</t>
  </si>
  <si>
    <t>http://commons.wikimedia.org/wiki/File:Pablo-morillo.jpg</t>
  </si>
  <si>
    <t>Pablo Morillo</t>
  </si>
  <si>
    <t>http://commons.wikimedia.org/wiki/File:Martin_Tovar_y_Tovar_10.JPG?uselang=es</t>
  </si>
  <si>
    <t>Batalla Carabobo</t>
  </si>
  <si>
    <t>http://commons.wikimedia.org/wiki/File:Muerte_de_sucre.jpg</t>
  </si>
  <si>
    <t>Muerte de Sucre</t>
  </si>
  <si>
    <t>http://aulaplaneta.planetasaber.com/encyclopedia/default.asp?idreg=553115&amp;ruta=Buscador</t>
  </si>
  <si>
    <t>http://commons.wikimedia.org/wiki/File:Smartin.JPG</t>
  </si>
  <si>
    <t>http://aulaplaneta.planetasaber.com/encyclopedia/default.asp?idpack=9&amp;idpil=000GYM01&amp;ruta=Buscador</t>
  </si>
  <si>
    <t>Bolívar</t>
  </si>
  <si>
    <t xml:space="preserve">Detalle del Fresco de la independencia, 1960-1961, por Juan O'Gorman (Museo Nacional de Historia, México D.F.). </t>
  </si>
  <si>
    <t>José de San Martin</t>
  </si>
  <si>
    <t>http://aulaplaneta.planetasaber.com/encyclopedia/default.asp?idreg=98112&amp;ruta=Buscador</t>
  </si>
  <si>
    <t xml:space="preserve">Agustín de Iturbide y el virrey O'Donojú </t>
  </si>
  <si>
    <t>http://commons.wikimedia.org/wiki/File:Proclama_de_libertad_(indep._Centroam%C3%A9rica).jpg?uselang=es</t>
  </si>
  <si>
    <t>http://bdh-rd.bne.es/viewer.vm?pid=d-1557397</t>
  </si>
  <si>
    <t>Independencia Salvador</t>
  </si>
  <si>
    <t>Juan Manuel de Rosas</t>
  </si>
  <si>
    <t>http://commons.wikimedia.org/wiki/File:Jos%C3%A9_Mar%C3%ADa_Obando_by_Espinosa.jpg</t>
  </si>
  <si>
    <t>Obando</t>
  </si>
  <si>
    <t>http://commons.wikimedia.org/wiki/File:Civilizaci%C3%B3n_y_Barbarie_Sarmiento_portada.jpg?uselang=es</t>
  </si>
  <si>
    <t>Carátula libro Facundo</t>
  </si>
  <si>
    <t>Independencia y nuevos Estados en América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</si>
</sst>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4" fillId="0" borderId="5" xfId="51" applyBorder="1" applyAlignment="1">
      <alignment horizontal="left" wrapText="1"/>
    </xf>
    <xf numFmtId="0" fontId="21" fillId="0" borderId="5" xfId="0" applyFont="1" applyBorder="1" applyAlignment="1">
      <alignment wrapText="1"/>
    </xf>
    <xf numFmtId="1" fontId="4" fillId="0" borderId="5" xfId="51" quotePrefix="1" applyNumberFormat="1" applyFill="1" applyBorder="1" applyAlignment="1">
      <alignment horizontal="left" vertical="center" wrapText="1"/>
    </xf>
    <xf numFmtId="0" fontId="13" fillId="0" borderId="5" xfId="0" applyFont="1" applyBorder="1" applyAlignment="1">
      <alignment wrapText="1"/>
    </xf>
    <xf numFmtId="0" fontId="4" fillId="0" borderId="0" xfId="51" applyAlignment="1">
      <alignment vertical="center"/>
    </xf>
    <xf numFmtId="0" fontId="8" fillId="0" borderId="5" xfId="0" applyFont="1" applyFill="1" applyBorder="1" applyAlignment="1">
      <alignment horizont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File:Martin_Tovar_y_Tovar_10.JPG?uselang=es" TargetMode="External"/><Relationship Id="rId13" Type="http://schemas.openxmlformats.org/officeDocument/2006/relationships/hyperlink" Target="http://aulaplaneta.planetasaber.com/encyclopedia/default.asp?idreg=98112&amp;ruta=Buscador" TargetMode="External"/><Relationship Id="rId18" Type="http://schemas.openxmlformats.org/officeDocument/2006/relationships/printerSettings" Target="../printerSettings/printerSettings1.bin"/><Relationship Id="rId3" Type="http://schemas.openxmlformats.org/officeDocument/2006/relationships/hyperlink" Target="http://aulaplaneta.planetasaber.com/encyclopedia/default.asp?idpack=9&amp;idpil=0001J001&amp;ruta=Buscador" TargetMode="External"/><Relationship Id="rId7" Type="http://schemas.openxmlformats.org/officeDocument/2006/relationships/hyperlink" Target="http://commons.wikimedia.org/wiki/File:Pablo-morillo.jpg" TargetMode="External"/><Relationship Id="rId12" Type="http://schemas.openxmlformats.org/officeDocument/2006/relationships/hyperlink" Target="http://aulaplaneta.planetasaber.com/encyclopedia/default.asp?idpack=9&amp;idpil=000GYM01&amp;ruta=Buscador" TargetMode="External"/><Relationship Id="rId17" Type="http://schemas.openxmlformats.org/officeDocument/2006/relationships/hyperlink" Target="http://commons.wikimedia.org/wiki/File:Civilizaci%C3%B3n_y_Barbarie_Sarmiento_portada.jpg?uselang=es" TargetMode="External"/><Relationship Id="rId2" Type="http://schemas.openxmlformats.org/officeDocument/2006/relationships/hyperlink" Target="http://aulaplaneta.planetasaber.com/encyclopedia/default.asp?idpack=9&amp;idpil=00096A01&amp;ruta=Buscador" TargetMode="External"/><Relationship Id="rId16" Type="http://schemas.openxmlformats.org/officeDocument/2006/relationships/hyperlink" Target="http://commons.wikimedia.org/wiki/File:Jos%C3%A9_Mar%C3%ADa_Obando_by_Espinosa.jpg" TargetMode="External"/><Relationship Id="rId1" Type="http://schemas.openxmlformats.org/officeDocument/2006/relationships/hyperlink" Target="http://commons.wikimedia.org/wiki/File:TupacAmaruII.jpg?uselang=es" TargetMode="External"/><Relationship Id="rId6" Type="http://schemas.openxmlformats.org/officeDocument/2006/relationships/hyperlink" Target="http://commons.wikimedia.org/wiki/File:Alexandre_Petion_pr%C3%A9sident_de_la_R%C3%A9publique_d%27Hayti_BNF_Gallica.jpg?uselang=es" TargetMode="External"/><Relationship Id="rId11" Type="http://schemas.openxmlformats.org/officeDocument/2006/relationships/hyperlink" Target="http://commons.wikimedia.org/wiki/File:Smartin.JPG" TargetMode="External"/><Relationship Id="rId5" Type="http://schemas.openxmlformats.org/officeDocument/2006/relationships/hyperlink" Target="http://commons.wikimedia.org/wiki/Category:Francisco_de_Miranda?uselang=es" TargetMode="External"/><Relationship Id="rId15" Type="http://schemas.openxmlformats.org/officeDocument/2006/relationships/hyperlink" Target="http://bdh-rd.bne.es/viewer.vm?pid=d-1557397" TargetMode="External"/><Relationship Id="rId10" Type="http://schemas.openxmlformats.org/officeDocument/2006/relationships/hyperlink" Target="http://aulaplaneta.planetasaber.com/encyclopedia/default.asp?idreg=553115&amp;ruta=Buscador" TargetMode="External"/><Relationship Id="rId4" Type="http://schemas.openxmlformats.org/officeDocument/2006/relationships/hyperlink" Target="http://commons.wikimedia.org/wiki/File:Ignacio_Mar%C3%ADa_Barreda_-_Las_castas_mexicanas.jpg" TargetMode="External"/><Relationship Id="rId9" Type="http://schemas.openxmlformats.org/officeDocument/2006/relationships/hyperlink" Target="http://commons.wikimedia.org/wiki/File:Muerte_de_sucre.jpg" TargetMode="External"/><Relationship Id="rId14" Type="http://schemas.openxmlformats.org/officeDocument/2006/relationships/hyperlink" Target="http://commons.wikimedia.org/wiki/File:Proclama_de_libertad_(indep._Centroam%C3%A9rica).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9" zoomScaleNormal="69" zoomScalePageLayoutView="140" workbookViewId="0">
      <pane ySplit="9" topLeftCell="A10" activePane="bottomLeft" state="frozen"/>
      <selection pane="bottomLeft" activeCell="C8" sqref="C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81" t="s">
        <v>24</v>
      </c>
      <c r="D2" s="82"/>
      <c r="F2" s="74" t="s">
        <v>1</v>
      </c>
      <c r="G2" s="75"/>
      <c r="H2" s="50"/>
      <c r="I2" s="50"/>
      <c r="J2" s="16"/>
    </row>
    <row r="3" spans="1:16" ht="15.75" x14ac:dyDescent="0.25">
      <c r="A3" s="1"/>
      <c r="B3" s="4" t="s">
        <v>9</v>
      </c>
      <c r="C3" s="83">
        <v>8</v>
      </c>
      <c r="D3" s="84"/>
      <c r="F3" s="76">
        <v>42067</v>
      </c>
      <c r="G3" s="77"/>
      <c r="H3" s="50"/>
      <c r="I3" s="50"/>
      <c r="J3" s="16"/>
    </row>
    <row r="4" spans="1:16" ht="16.5" x14ac:dyDescent="0.3">
      <c r="A4" s="1"/>
      <c r="B4" s="4" t="s">
        <v>55</v>
      </c>
      <c r="C4" s="112" t="s">
        <v>192</v>
      </c>
      <c r="D4" s="84"/>
      <c r="E4" s="5"/>
      <c r="F4" s="49" t="s">
        <v>56</v>
      </c>
      <c r="G4" s="48" t="s">
        <v>146</v>
      </c>
      <c r="H4" s="50"/>
      <c r="I4" s="50"/>
      <c r="J4" s="16"/>
      <c r="K4" s="16"/>
    </row>
    <row r="5" spans="1:16" ht="16.5" thickBot="1" x14ac:dyDescent="0.3">
      <c r="A5" s="1"/>
      <c r="B5" s="6" t="s">
        <v>2</v>
      </c>
      <c r="C5" s="85" t="s">
        <v>148</v>
      </c>
      <c r="D5" s="86"/>
      <c r="E5" s="5"/>
      <c r="F5" s="47" t="str">
        <f>IF(G4="Recurso","Motor del recurso","")</f>
        <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151</v>
      </c>
      <c r="D7" s="33" t="s">
        <v>40</v>
      </c>
      <c r="F7" s="1"/>
      <c r="G7" s="1"/>
      <c r="H7" s="1"/>
      <c r="I7" s="1"/>
      <c r="J7" s="16"/>
      <c r="K7" s="16"/>
    </row>
    <row r="8" spans="1:16" s="9" customFormat="1" ht="16.5" thickBot="1" x14ac:dyDescent="0.3">
      <c r="A8" s="10"/>
      <c r="B8" s="10"/>
      <c r="C8" s="10"/>
      <c r="D8" s="11"/>
      <c r="E8" s="11"/>
      <c r="F8" s="78" t="s">
        <v>63</v>
      </c>
      <c r="G8" s="79"/>
      <c r="H8" s="79"/>
      <c r="I8" s="80"/>
      <c r="J8" s="18"/>
      <c r="K8" s="12"/>
      <c r="L8" s="2"/>
      <c r="M8" s="2"/>
      <c r="N8" s="2"/>
      <c r="O8" s="2"/>
      <c r="P8" s="2"/>
    </row>
    <row r="9" spans="1:16" ht="26.25" thickBot="1" x14ac:dyDescent="0.3">
      <c r="A9" s="31" t="s">
        <v>3</v>
      </c>
      <c r="B9" s="25" t="s">
        <v>10</v>
      </c>
      <c r="C9" s="24" t="s">
        <v>4</v>
      </c>
      <c r="D9" s="24" t="s">
        <v>5</v>
      </c>
      <c r="E9" s="24" t="s">
        <v>6</v>
      </c>
      <c r="F9" s="70" t="s">
        <v>62</v>
      </c>
      <c r="G9" s="70" t="s">
        <v>60</v>
      </c>
      <c r="H9" s="70" t="s">
        <v>61</v>
      </c>
      <c r="I9" s="70" t="s">
        <v>138</v>
      </c>
      <c r="J9" s="25" t="s">
        <v>7</v>
      </c>
      <c r="K9" s="26" t="s">
        <v>8</v>
      </c>
    </row>
    <row r="10" spans="1:16" s="12" customFormat="1" ht="47.25" x14ac:dyDescent="0.25">
      <c r="A10" s="13" t="str">
        <f>IF(OR(B11&lt;&gt;"",J11&lt;&gt;""),"IMG01","")</f>
        <v>IMG01</v>
      </c>
      <c r="B10" s="73" t="s">
        <v>152</v>
      </c>
      <c r="C10" s="27" t="str">
        <f>IF(OR(B10&lt;&gt;Ayuda!A5,J10&lt;&gt;""),IF($G$4="Recurso",CONCATENATE($G$4," ",$G$5),$G$4),"")</f>
        <v>Cuaderno de Estudio</v>
      </c>
      <c r="D10" s="14" t="s">
        <v>150</v>
      </c>
      <c r="E10" s="14" t="s">
        <v>147</v>
      </c>
      <c r="F10" s="14" t="str">
        <f>IF(OR(B10&lt;&gt;"",J10&lt;&gt;""),CONCATENATE($C$7,"_",$A10,IF($G$4="Cuaderno de Estudio","_small",CONCATENATE(IF(I10="","","n"),IF(LEFT($G$5,1)="F",".jpg",".png")))),"")</f>
        <v>CS_08_02_CO_IMG01_small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CS_08_02_CO_IMG01_zoom</v>
      </c>
      <c r="I10" s="14" t="str">
        <f>IF(OR(B10&lt;&gt;"",J10&lt;&gt;""),IF($G$4="Recurso",IF(LEFT($G$5,1)="M",VLOOKUP($G$5,'Definición técnica de imagenes'!$A$3:$G$17,6,FALSE),IF($G$5="F1","","")),'Definición técnica de imagenes'!$F$16),"")</f>
        <v>800 x 600 px</v>
      </c>
      <c r="J10" s="14" t="s">
        <v>153</v>
      </c>
      <c r="K10" s="19"/>
    </row>
    <row r="11" spans="1:16" s="12" customFormat="1" ht="63" x14ac:dyDescent="0.25">
      <c r="A11" s="13" t="str">
        <f>IF(OR(B11&lt;&gt;"",J11&lt;&gt;""),"IMG02","")</f>
        <v>IMG02</v>
      </c>
      <c r="B11" s="73" t="s">
        <v>154</v>
      </c>
      <c r="C11" s="27" t="str">
        <f>IF(OR(B11&lt;&gt;Ayuda!A6,J11&lt;&gt;""),IF($G$4="Recurso",CONCATENATE($G$4," ",$G$5),$G$4),"")</f>
        <v>Cuaderno de Estudio</v>
      </c>
      <c r="D11" s="14" t="s">
        <v>150</v>
      </c>
      <c r="E11" s="14" t="s">
        <v>147</v>
      </c>
      <c r="F11" s="14" t="str">
        <f t="shared" ref="F11:F20" si="1">IF(OR(B11&lt;&gt;"",J11&lt;&gt;""),CONCATENATE($C$7,"_",$A11,IF($G$4="Cuaderno de Estudio","_small",CONCATENATE(IF(I11="","","n"),IF(LEFT($G$5,1)="F",".jpg",".png")))),"")</f>
        <v>CS_08_02_CO_IMG02_small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CS_08_02_CO_IMG02_zoom</v>
      </c>
      <c r="I11" s="14" t="str">
        <f>IF(OR(B11&lt;&gt;"",J11&lt;&gt;""),IF($G$4="Recurso",IF(LEFT($G$5,1)="M",VLOOKUP($G$5,'[1]Definición técnica de imagenes'!$A$3:$G$17,6,FALSE),IF($G$5="F1","","")),'[1]Definición técnica de imagenes'!$F$16),"")</f>
        <v>800 x 600 px</v>
      </c>
      <c r="J11" s="105" t="s">
        <v>157</v>
      </c>
      <c r="K11" s="19"/>
    </row>
    <row r="12" spans="1:16" s="12" customFormat="1" ht="78.75" x14ac:dyDescent="0.25">
      <c r="A12" s="13" t="str">
        <f>IF(OR(B12&lt;&gt;"",J12&lt;&gt;""),"IMG03","")</f>
        <v>IMG03</v>
      </c>
      <c r="B12" s="73" t="s">
        <v>156</v>
      </c>
      <c r="C12" s="27" t="str">
        <f>IF(OR(B12&lt;&gt;Ayuda!A7,J12&lt;&gt;""),IF($G$4="Recurso",CONCATENATE($G$4," ",$G$5),$G$4),"")</f>
        <v>Cuaderno de Estudio</v>
      </c>
      <c r="D12" s="14" t="s">
        <v>150</v>
      </c>
      <c r="E12" s="14" t="s">
        <v>149</v>
      </c>
      <c r="F12" s="14" t="str">
        <f t="shared" si="1"/>
        <v>CS_08_02_CO_IMG03_small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CS_08_02_CO_IMG03_zoom</v>
      </c>
      <c r="I12" s="14" t="str">
        <f>IF(OR(B12&lt;&gt;"",J12&lt;&gt;""),IF($G$4="Recurso",IF(LEFT($G$5,1)="M",VLOOKUP($G$5,'[2]Definición técnica de imagenes'!$A$3:$G$17,6,FALSE),IF($G$5="F1","","")),'[2]Definición técnica de imagenes'!$F$16),"")</f>
        <v>800 x 600 px</v>
      </c>
      <c r="J12" s="14" t="s">
        <v>155</v>
      </c>
      <c r="K12" s="19"/>
    </row>
    <row r="13" spans="1:16" s="12" customFormat="1" ht="78.75" x14ac:dyDescent="0.25">
      <c r="A13" s="106" t="str">
        <f>IF(OR(B11&lt;&gt;"",J11&lt;&gt;""),"IMG04","")</f>
        <v>IMG04</v>
      </c>
      <c r="B13" s="73" t="s">
        <v>158</v>
      </c>
      <c r="C13" s="27" t="str">
        <f>IF(OR(B13&lt;&gt;Ayuda!A8,J13&lt;&gt;""),IF($G$4="Recurso",CONCATENATE($G$4," ",$G$5),$G$4),"")</f>
        <v>Cuaderno de Estudio</v>
      </c>
      <c r="D13" s="14" t="s">
        <v>150</v>
      </c>
      <c r="E13" s="14" t="s">
        <v>149</v>
      </c>
      <c r="F13" s="14" t="str">
        <f t="shared" si="1"/>
        <v>CS_08_02_CO_IMG04_small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CS_08_02_CO_IMG04_zoom</v>
      </c>
      <c r="I13" s="14" t="str">
        <f>IF(OR(B13&lt;&gt;"",J13&lt;&gt;""),IF($G$4="Recurso",IF(LEFT($G$5,1)="M",VLOOKUP($G$5,'[3]Definición técnica de imagenes'!$A$3:$G$17,6,FALSE),IF($G$5="F1","","")),'[3]Definición técnica de imagenes'!$F$16),"")</f>
        <v>800 x 600 px</v>
      </c>
      <c r="J13" s="105" t="s">
        <v>159</v>
      </c>
      <c r="K13" s="19"/>
    </row>
    <row r="14" spans="1:16" s="12" customFormat="1" ht="78.75" x14ac:dyDescent="0.25">
      <c r="A14" s="13" t="str">
        <f>IF(OR(B14&lt;&gt;"",J14&lt;&gt;""),"IMG05","")</f>
        <v>IMG05</v>
      </c>
      <c r="B14" s="73" t="s">
        <v>160</v>
      </c>
      <c r="C14" s="27" t="str">
        <f>IF(OR(B14&lt;&gt;Ayuda!A9,J14&lt;&gt;""),IF($G$4="Recurso",CONCATENATE($G$4," ",$G$5),$G$4),"")</f>
        <v>Cuaderno de Estudio</v>
      </c>
      <c r="D14" s="14" t="s">
        <v>150</v>
      </c>
      <c r="E14" s="14" t="s">
        <v>147</v>
      </c>
      <c r="F14" s="14" t="str">
        <f t="shared" si="1"/>
        <v>CS_08_02_CO_IMG05_small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CS_08_02_CO_IMG05_zoom</v>
      </c>
      <c r="I14" s="14" t="str">
        <f>IF(OR(B14&lt;&gt;"",J14&lt;&gt;""),IF($G$4="Recurso",IF(LEFT($G$5,1)="M",VLOOKUP($G$5,'[4]Definición técnica de imagenes'!$A$3:$G$17,6,FALSE),IF($G$5="F1","","")),'[4]Definición técnica de imagenes'!$F$16),"")</f>
        <v>800 x 600 px</v>
      </c>
      <c r="J14" s="105" t="s">
        <v>161</v>
      </c>
      <c r="K14" s="19"/>
    </row>
    <row r="15" spans="1:16" s="12" customFormat="1" ht="94.5" x14ac:dyDescent="0.25">
      <c r="A15" s="106" t="str">
        <f>IF(OR(B11&lt;&gt;"",J11&lt;&gt;""),"IMG06","")</f>
        <v>IMG06</v>
      </c>
      <c r="B15" s="73" t="s">
        <v>162</v>
      </c>
      <c r="C15" s="27" t="str">
        <f>IF(OR(B15&lt;&gt;Ayuda!A10,J15&lt;&gt;""),IF($G$4="Recurso",CONCATENATE($G$4," ",$G$5),$G$4),"")</f>
        <v>Cuaderno de Estudio</v>
      </c>
      <c r="D15" s="14" t="s">
        <v>150</v>
      </c>
      <c r="E15" s="14" t="s">
        <v>147</v>
      </c>
      <c r="F15" s="14" t="str">
        <f t="shared" si="1"/>
        <v>CS_08_02_CO_IMG06_small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CS_08_02_CO_IMG06_zoom</v>
      </c>
      <c r="I15" s="14" t="str">
        <f>IF(OR(B15&lt;&gt;"",J15&lt;&gt;""),IF($G$4="Recurso",IF(LEFT($G$5,1)="M",VLOOKUP($G$5,'[5]Definición técnica de imagenes'!$A$3:$G$17,6,FALSE),IF($G$5="F1","","")),'[5]Definición técnica de imagenes'!$F$16),"")</f>
        <v>800 x 600 px</v>
      </c>
      <c r="J15" s="105" t="s">
        <v>164</v>
      </c>
      <c r="K15" s="19"/>
    </row>
    <row r="16" spans="1:16" s="12" customFormat="1" ht="63" x14ac:dyDescent="0.25">
      <c r="A16" s="13" t="str">
        <f>IF(OR(B16&lt;&gt;"",J16&lt;&gt;""),"IMG07","")</f>
        <v>IMG07</v>
      </c>
      <c r="B16" s="73" t="s">
        <v>163</v>
      </c>
      <c r="C16" s="27" t="str">
        <f>IF(OR(B16&lt;&gt;Ayuda!A11,J16&lt;&gt;""),IF($G$4="Recurso",CONCATENATE($G$4," ",$G$5),$G$4),"")</f>
        <v>Cuaderno de Estudio</v>
      </c>
      <c r="D16" s="14" t="s">
        <v>150</v>
      </c>
      <c r="E16" s="14" t="s">
        <v>147</v>
      </c>
      <c r="F16" s="14" t="str">
        <f t="shared" si="1"/>
        <v>CS_08_02_CO_IMG07_small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CS_08_02_CO_IMG07_zoom</v>
      </c>
      <c r="I16" s="14" t="str">
        <f>IF(OR(B16&lt;&gt;"",J16&lt;&gt;""),IF($G$4="Recurso",IF(LEFT($G$5,1)="M",VLOOKUP($G$5,'[6]Definición técnica de imagenes'!$A$3:$G$17,6,FALSE),IF($G$5="F1","","")),'[6]Definición técnica de imagenes'!$F$16),"")</f>
        <v>800 x 600 px</v>
      </c>
      <c r="J16" s="105" t="s">
        <v>165</v>
      </c>
      <c r="K16" s="19"/>
    </row>
    <row r="17" spans="1:11" s="12" customFormat="1" ht="94.5" x14ac:dyDescent="0.25">
      <c r="A17" s="13" t="str">
        <f>IF(OR(B17&lt;&gt;"",J17&lt;&gt;""),"IMG08","")</f>
        <v>IMG08</v>
      </c>
      <c r="B17" s="73" t="s">
        <v>166</v>
      </c>
      <c r="C17" s="27" t="str">
        <f>IF(OR(B17&lt;&gt;Ayuda!A12,J17&lt;&gt;""),IF($G$4="Recurso",CONCATENATE($G$4," ",$G$5),$G$4),"")</f>
        <v>Cuaderno de Estudio</v>
      </c>
      <c r="D17" s="14" t="s">
        <v>150</v>
      </c>
      <c r="E17" s="14" t="s">
        <v>149</v>
      </c>
      <c r="F17" s="14" t="str">
        <f t="shared" si="1"/>
        <v>CS_08_02_CO_IMG08_small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CS_08_02_CO_IMG08_zoom</v>
      </c>
      <c r="I17" s="14" t="str">
        <f>IF(OR(B17&lt;&gt;"",J17&lt;&gt;""),IF($G$4="Recurso",IF(LEFT($G$5,1)="M",VLOOKUP($G$5,'[7]Definición técnica de imagenes'!$A$3:$G$17,6,FALSE),IF($G$5="F1","","")),'[7]Definición técnica de imagenes'!$F$16),"")</f>
        <v>800 x 600 px</v>
      </c>
      <c r="J17" s="105" t="s">
        <v>167</v>
      </c>
      <c r="K17" s="19"/>
    </row>
    <row r="18" spans="1:11" s="12" customFormat="1" ht="110.25" x14ac:dyDescent="0.25">
      <c r="A18" s="13" t="str">
        <f>IF(OR(B18&lt;&gt;"",J18&lt;&gt;""),"IMG09","")</f>
        <v>IMG09</v>
      </c>
      <c r="B18" s="73" t="s">
        <v>168</v>
      </c>
      <c r="C18" s="27" t="str">
        <f>IF(OR(B18&lt;&gt;Ayuda!A13,J18&lt;&gt;""),IF($G$4="Recurso",CONCATENATE($G$4," ",$G$5),$G$4),"")</f>
        <v>Cuaderno de Estudio</v>
      </c>
      <c r="D18" s="14" t="s">
        <v>150</v>
      </c>
      <c r="E18" s="14" t="s">
        <v>147</v>
      </c>
      <c r="F18" s="14" t="str">
        <f t="shared" si="1"/>
        <v>CS_08_02_CO_IMG09_small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CS_08_02_CO_IMG09_zoom</v>
      </c>
      <c r="I18" s="14" t="str">
        <f>IF(OR(B18&lt;&gt;"",J18&lt;&gt;""),IF($G$4="Recurso",IF(LEFT($G$5,1)="M",VLOOKUP($G$5,'[8]Definición técnica de imagenes'!$A$3:$G$17,6,FALSE),IF($G$5="F1","","")),'[8]Definición técnica de imagenes'!$F$16),"")</f>
        <v>800 x 600 px</v>
      </c>
      <c r="J18" s="105" t="s">
        <v>169</v>
      </c>
      <c r="K18" s="19"/>
    </row>
    <row r="19" spans="1:11" s="12" customFormat="1" ht="47.25" x14ac:dyDescent="0.25">
      <c r="A19" s="13" t="str">
        <f>IF(OR(B19&lt;&gt;"",J19&lt;&gt;""),"IMG10","")</f>
        <v>IMG10</v>
      </c>
      <c r="B19" s="73" t="s">
        <v>170</v>
      </c>
      <c r="C19" s="27" t="str">
        <f>IF(OR(B19&lt;&gt;Ayuda!A14,J19&lt;&gt;""),IF($G$4="Recurso",CONCATENATE($G$4," ",$G$5),$G$4),"")</f>
        <v>Cuaderno de Estudio</v>
      </c>
      <c r="D19" s="14" t="s">
        <v>150</v>
      </c>
      <c r="E19" s="14" t="s">
        <v>147</v>
      </c>
      <c r="F19" s="14" t="str">
        <f t="shared" si="1"/>
        <v>CS_08_02_CO_IMG10_small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CS_08_02_CO_IMG10_zoom</v>
      </c>
      <c r="I19" s="14" t="str">
        <f>IF(OR(B19&lt;&gt;"",J19&lt;&gt;""),IF($G$4="Recurso",IF(LEFT($G$5,1)="M",VLOOKUP($G$5,'[9]Definición técnica de imagenes'!$A$3:$G$17,6,FALSE),IF($G$5="F1","","")),'[9]Definición técnica de imagenes'!$F$16),"")</f>
        <v>800 x 600 px</v>
      </c>
      <c r="J19" s="105" t="s">
        <v>171</v>
      </c>
      <c r="K19" s="19"/>
    </row>
    <row r="20" spans="1:11" s="12" customFormat="1" ht="63" x14ac:dyDescent="0.25">
      <c r="A20" s="13" t="str">
        <f>IF(OR(B20&lt;&gt;"",J20&lt;&gt;""),"IMG11","")</f>
        <v>IMG11</v>
      </c>
      <c r="B20" s="73" t="s">
        <v>172</v>
      </c>
      <c r="C20" s="27" t="str">
        <f>IF(OR(B20&lt;&gt;Ayuda!A15,J20&lt;&gt;""),IF($G$4="Recurso",CONCATENATE($G$4," ",$G$5),$G$4),"")</f>
        <v>Cuaderno de Estudio</v>
      </c>
      <c r="D20" s="14" t="s">
        <v>150</v>
      </c>
      <c r="E20" s="14" t="s">
        <v>149</v>
      </c>
      <c r="F20" s="14" t="str">
        <f t="shared" si="1"/>
        <v>CS_08_02_CO_IMG11_small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CS_08_02_CO_IMG11_zoom</v>
      </c>
      <c r="I20" s="14" t="str">
        <f>IF(OR(B20&lt;&gt;"",J20&lt;&gt;""),IF($G$4="Recurso",IF(LEFT($G$5,1)="M",VLOOKUP($G$5,'[10]Definición técnica de imagenes'!$A$3:$G$17,6,FALSE),IF($G$5="F1","","")),'[10]Definición técnica de imagenes'!$F$16),"")</f>
        <v>800 x 600 px</v>
      </c>
      <c r="J20" s="105" t="s">
        <v>173</v>
      </c>
      <c r="K20" s="19"/>
    </row>
    <row r="21" spans="1:11" s="12" customFormat="1" ht="47.25" x14ac:dyDescent="0.25">
      <c r="A21" s="106" t="str">
        <f>IF(OR(B11&lt;&gt;"",J11&lt;&gt;""),"IMG12","")</f>
        <v>IMG12</v>
      </c>
      <c r="B21" s="107" t="s">
        <v>174</v>
      </c>
      <c r="C21" s="27" t="str">
        <f>IF(OR(B21&lt;&gt;Ayuda!A16,J21&lt;&gt;""),IF($G$4="Recurso",CONCATENATE($G$4," ",$G$5),$G$4),"")</f>
        <v>Cuaderno de Estudio</v>
      </c>
      <c r="D21" s="105" t="s">
        <v>150</v>
      </c>
      <c r="E21" s="14" t="s">
        <v>149</v>
      </c>
      <c r="F21" s="14" t="str">
        <f t="shared" ref="F21:F74" si="2">IF(OR(B21&lt;&gt;"",J21&lt;&gt;""),CONCATENATE($C$7,"_",$A21,IF($G$4="Cuaderno de Estudio","_small",CONCATENATE(IF(I21="","","n"),IF(LEFT($G$5,1)="F",".jpg",".png")))),"")</f>
        <v>CS_08_02_CO_IMG12_small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74" si="3">IF(I21&lt;&gt;"",IF(OR(B21&lt;&gt;"",J21&lt;&gt;""),CONCATENATE($C$7,"_",$A21,IF($G$4="Cuaderno de Estudio","_zoom",CONCATENATE("a",IF(LEFT($G$5,1)="F",".jpg",".png")))),""),"")</f>
        <v>CS_08_02_CO_IMG12_zoom</v>
      </c>
      <c r="I21" s="14" t="str">
        <f>IF(OR(B21&lt;&gt;"",J21&lt;&gt;""),IF($G$4="Recurso",IF(LEFT($G$5,1)="M",VLOOKUP($G$5,'Definición técnica de imagenes'!$A$3:$G$17,6,FALSE),IF($G$5="F1","","")),'Definición técnica de imagenes'!$F$16),"")</f>
        <v>800 x 600 px</v>
      </c>
      <c r="J21" s="108" t="s">
        <v>175</v>
      </c>
      <c r="K21" s="21"/>
    </row>
    <row r="22" spans="1:11" s="12" customFormat="1" ht="63" x14ac:dyDescent="0.25">
      <c r="A22" s="106" t="str">
        <f>IF(OR(B11&lt;&gt;"",J11&lt;&gt;""),"IMG13","")</f>
        <v>IMG13</v>
      </c>
      <c r="B22" s="109" t="s">
        <v>176</v>
      </c>
      <c r="C22" s="27" t="str">
        <f>IF(OR(B22&lt;&gt;Ayuda!A17,J22&lt;&gt;""),IF($G$4="Recurso",CONCATENATE($G$4," ",$G$5),$G$4),"")</f>
        <v>Cuaderno de Estudio</v>
      </c>
      <c r="D22" s="105" t="s">
        <v>150</v>
      </c>
      <c r="E22" s="14" t="s">
        <v>147</v>
      </c>
      <c r="F22" s="14" t="str">
        <f t="shared" si="2"/>
        <v>CS_08_02_CO_IMG13_small</v>
      </c>
      <c r="G22" s="14" t="str">
        <f>IF(F22&lt;&gt;"",IF($G$4="Recurso",IF(LEFT($G$5,1)="M",VLOOKUP($G$5,'Definición técnica de imagenes'!$A$3:$G$17,5,FALSE),IF($G$5="F1",'Definición técnica de imagenes'!$E$15,'Definición técnica de imagenes'!$F$13)),'Definición técnica de imagenes'!$E$16),"")</f>
        <v>526 x 370 px</v>
      </c>
      <c r="H22" s="14" t="str">
        <f t="shared" si="3"/>
        <v>CS_08_02_CO_IMG13_zoom</v>
      </c>
      <c r="I22" s="14" t="str">
        <f>IF(OR(B22&lt;&gt;"",J22&lt;&gt;""),IF($G$4="Recurso",IF(LEFT($G$5,1)="M",VLOOKUP($G$5,'Definición técnica de imagenes'!$A$3:$G$17,6,FALSE),IF($G$5="F1","","")),'Definición técnica de imagenes'!$F$16),"")</f>
        <v>800 x 600 px</v>
      </c>
      <c r="J22" s="105" t="s">
        <v>179</v>
      </c>
      <c r="K22" s="20"/>
    </row>
    <row r="23" spans="1:11" s="12" customFormat="1" ht="47.25" x14ac:dyDescent="0.25">
      <c r="A23" s="106" t="str">
        <f>IF(OR(B11&lt;&gt;"",J11&lt;&gt;""),"IMG14","")</f>
        <v>IMG14</v>
      </c>
      <c r="B23" s="107" t="s">
        <v>177</v>
      </c>
      <c r="C23" s="27" t="str">
        <f>IF(OR(B23&lt;&gt;Ayuda!A18,J23&lt;&gt;""),IF($G$4="Recurso",CONCATENATE($G$4," ",$G$5),$G$4),"")</f>
        <v>Cuaderno de Estudio</v>
      </c>
      <c r="D23" s="105" t="s">
        <v>150</v>
      </c>
      <c r="E23" s="14" t="s">
        <v>147</v>
      </c>
      <c r="F23" s="14" t="str">
        <f t="shared" si="2"/>
        <v>CS_08_02_CO_IMG14_small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CS_08_02_CO_IMG14_zoom</v>
      </c>
      <c r="I23" s="14" t="str">
        <f>IF(OR(B23&lt;&gt;"",J23&lt;&gt;""),IF($G$4="Recurso",IF(LEFT($G$5,1)="M",VLOOKUP($G$5,'Definición técnica de imagenes'!$A$3:$G$17,6,FALSE),IF($G$5="F1","","")),'Definición técnica de imagenes'!$F$16),"")</f>
        <v>800 x 600 px</v>
      </c>
      <c r="J23" s="110" t="s">
        <v>181</v>
      </c>
      <c r="K23" s="19"/>
    </row>
    <row r="24" spans="1:11" s="12" customFormat="1" ht="78.75" x14ac:dyDescent="0.25">
      <c r="A24" s="106" t="str">
        <f>IF(OR(B11&lt;&gt;"",J11&lt;&gt;""),"IMG15","")</f>
        <v>IMG15</v>
      </c>
      <c r="B24" s="73" t="s">
        <v>178</v>
      </c>
      <c r="C24" s="27" t="str">
        <f>IF(OR(B24&lt;&gt;Ayuda!A19,J24&lt;&gt;""),IF($G$4="Recurso",CONCATENATE($G$4," ",$G$5),$G$4),"")</f>
        <v>Cuaderno de Estudio</v>
      </c>
      <c r="D24" s="105" t="s">
        <v>150</v>
      </c>
      <c r="E24" s="14" t="s">
        <v>149</v>
      </c>
      <c r="F24" s="14" t="str">
        <f t="shared" si="2"/>
        <v>CS_08_02_CO_IMG15_small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CS_08_02_CO_IMG15_zoom</v>
      </c>
      <c r="I24" s="14" t="str">
        <f>IF(OR(B24&lt;&gt;"",J24&lt;&gt;""),IF($G$4="Recurso",IF(LEFT($G$5,1)="M",VLOOKUP($G$5,'Definición técnica de imagenes'!$A$3:$G$17,6,FALSE),IF($G$5="F1","","")),'Definición técnica de imagenes'!$F$16),"")</f>
        <v>800 x 600 px</v>
      </c>
      <c r="J24" s="105" t="s">
        <v>180</v>
      </c>
      <c r="K24" s="15"/>
    </row>
    <row r="25" spans="1:11" s="12" customFormat="1" ht="63" x14ac:dyDescent="0.25">
      <c r="A25" s="106" t="str">
        <f>IF(OR(B11&lt;&gt;"",J11&lt;&gt;""),"IMG16","")</f>
        <v>IMG16</v>
      </c>
      <c r="B25" s="107" t="s">
        <v>182</v>
      </c>
      <c r="C25" s="27" t="str">
        <f>IF(OR(B25&lt;&gt;Ayuda!A20,J25&lt;&gt;""),IF($G$4="Recurso",CONCATENATE($G$4," ",$G$5),$G$4),"")</f>
        <v>Cuaderno de Estudio</v>
      </c>
      <c r="D25" s="14" t="s">
        <v>150</v>
      </c>
      <c r="E25" s="14" t="s">
        <v>147</v>
      </c>
      <c r="F25" s="14" t="str">
        <f t="shared" si="2"/>
        <v>CS_08_02_CO_IMG16_small</v>
      </c>
      <c r="G25" s="14" t="str">
        <f>IF(F25&lt;&gt;"",IF($G$4="Recurso",IF(LEFT($G$5,1)="M",VLOOKUP($G$5,'Definición técnica de imagenes'!$A$3:$G$17,5,FALSE),IF($G$5="F1",'Definición técnica de imagenes'!$E$15,'Definición técnica de imagenes'!$F$13)),'Definición técnica de imagenes'!$E$16),"")</f>
        <v>526 x 370 px</v>
      </c>
      <c r="H25" s="14" t="str">
        <f t="shared" si="3"/>
        <v>CS_08_02_CO_IMG16_zoom</v>
      </c>
      <c r="I25" s="14" t="str">
        <f>IF(OR(B25&lt;&gt;"",J25&lt;&gt;""),IF($G$4="Recurso",IF(LEFT($G$5,1)="M",VLOOKUP($G$5,'Definición técnica de imagenes'!$A$3:$G$17,6,FALSE),IF($G$5="F1","","")),'Definición técnica de imagenes'!$F$16),"")</f>
        <v>800 x 600 px</v>
      </c>
      <c r="J25" s="105" t="s">
        <v>183</v>
      </c>
      <c r="K25" s="19"/>
    </row>
    <row r="26" spans="1:11" s="12" customFormat="1" ht="78.75" x14ac:dyDescent="0.25">
      <c r="A26" s="13" t="str">
        <f>IF(OR(B11&lt;&gt;"",J11&lt;&gt;""),"IMG18","")</f>
        <v>IMG18</v>
      </c>
      <c r="B26" s="107" t="s">
        <v>184</v>
      </c>
      <c r="C26" s="27" t="str">
        <f>IF(OR(B26&lt;&gt;Ayuda!A21,J26&lt;&gt;""),IF($G$4="Recurso",CONCATENATE($G$4," ",$G$5),$G$4),"")</f>
        <v>Cuaderno de Estudio</v>
      </c>
      <c r="D26" s="14" t="s">
        <v>150</v>
      </c>
      <c r="E26" s="14" t="s">
        <v>149</v>
      </c>
      <c r="F26" s="14" t="str">
        <f t="shared" si="2"/>
        <v>CS_08_02_CO_IMG18_small</v>
      </c>
      <c r="G26" s="14" t="str">
        <f>IF(F26&lt;&gt;"",IF($G$4="Recurso",IF(LEFT($G$5,1)="M",VLOOKUP($G$5,'Definición técnica de imagenes'!$A$3:$G$17,5,FALSE),IF($G$5="F1",'Definición técnica de imagenes'!$E$15,'Definición técnica de imagenes'!$F$13)),'Definición técnica de imagenes'!$E$16),"")</f>
        <v>526 x 370 px</v>
      </c>
      <c r="H26" s="14" t="str">
        <f t="shared" si="3"/>
        <v>CS_08_02_CO_IMG18_zoom</v>
      </c>
      <c r="I26" s="14" t="str">
        <f>IF(OR(B26&lt;&gt;"",J26&lt;&gt;""),IF($G$4="Recurso",IF(LEFT($G$5,1)="M",VLOOKUP($G$5,'Definición técnica de imagenes'!$A$3:$G$17,6,FALSE),IF($G$5="F1","","")),'Definición técnica de imagenes'!$F$16),"")</f>
        <v>800 x 600 px</v>
      </c>
      <c r="J26" s="105" t="s">
        <v>186</v>
      </c>
      <c r="K26" s="19"/>
    </row>
    <row r="27" spans="1:11" s="12" customFormat="1" ht="47.25" x14ac:dyDescent="0.25">
      <c r="A27" s="13" t="str">
        <f>IF(OR(B12&lt;&gt;"",J12&lt;&gt;""),"IMG20","")</f>
        <v>IMG20</v>
      </c>
      <c r="B27" s="107" t="s">
        <v>185</v>
      </c>
      <c r="C27" s="27" t="str">
        <f>IF(OR(B27&lt;&gt;Ayuda!A22,J27&lt;&gt;""),IF($G$4="Recurso",CONCATENATE($G$4," ",$G$5),$G$4),"")</f>
        <v>Cuaderno de Estudio</v>
      </c>
      <c r="D27" s="14" t="s">
        <v>150</v>
      </c>
      <c r="E27" s="14" t="s">
        <v>149</v>
      </c>
      <c r="F27" s="14" t="str">
        <f t="shared" si="2"/>
        <v>CS_08_02_CO_IMG20_small</v>
      </c>
      <c r="G27" s="14" t="str">
        <f>IF(F27&lt;&gt;"",IF($G$4="Recurso",IF(LEFT($G$5,1)="M",VLOOKUP($G$5,'Definición técnica de imagenes'!$A$3:$G$17,5,FALSE),IF($G$5="F1",'Definición técnica de imagenes'!$E$15,'Definición técnica de imagenes'!$F$13)),'Definición técnica de imagenes'!$E$16),"")</f>
        <v>526 x 370 px</v>
      </c>
      <c r="H27" s="14" t="str">
        <f t="shared" si="3"/>
        <v>CS_08_02_CO_IMG20_zoom</v>
      </c>
      <c r="I27" s="14" t="str">
        <f>IF(OR(B27&lt;&gt;"",J27&lt;&gt;""),IF($G$4="Recurso",IF(LEFT($G$5,1)="M",VLOOKUP($G$5,'Definición técnica de imagenes'!$A$3:$G$17,6,FALSE),IF($G$5="F1","","")),'Definición técnica de imagenes'!$F$16),"")</f>
        <v>800 x 600 px</v>
      </c>
      <c r="J27" s="110" t="s">
        <v>187</v>
      </c>
      <c r="K27" s="19"/>
    </row>
    <row r="28" spans="1:11" s="12" customFormat="1" ht="15.75" x14ac:dyDescent="0.25">
      <c r="A28" s="13" t="str">
        <f>IF(OR(B13&lt;&gt;"",J13&lt;&gt;""),"IMG19","")</f>
        <v>IMG19</v>
      </c>
      <c r="B28" s="111" t="s">
        <v>188</v>
      </c>
      <c r="C28" s="27" t="str">
        <f>IF(OR(B28&lt;&gt;Ayuda!A23,J28&lt;&gt;""),IF($G$4="Recurso",CONCATENATE($G$4," ",$G$5),$G$4),"")</f>
        <v>Cuaderno de Estudio</v>
      </c>
      <c r="D28" s="14" t="s">
        <v>150</v>
      </c>
      <c r="E28" s="14" t="s">
        <v>147</v>
      </c>
      <c r="F28" s="14" t="str">
        <f t="shared" si="2"/>
        <v>CS_08_02_CO_IMG19_small</v>
      </c>
      <c r="G28" s="14" t="str">
        <f>IF(F28&lt;&gt;"",IF($G$4="Recurso",IF(LEFT($G$5,1)="M",VLOOKUP($G$5,'Definición técnica de imagenes'!$A$3:$G$17,5,FALSE),IF($G$5="F1",'Definición técnica de imagenes'!$E$15,'Definición técnica de imagenes'!$F$13)),'Definición técnica de imagenes'!$E$16),"")</f>
        <v>526 x 370 px</v>
      </c>
      <c r="H28" s="14" t="str">
        <f t="shared" si="3"/>
        <v>CS_08_02_CO_IMG19_zoom</v>
      </c>
      <c r="I28" s="14" t="str">
        <f>IF(OR(B28&lt;&gt;"",J28&lt;&gt;""),IF($G$4="Recurso",IF(LEFT($G$5,1)="M",VLOOKUP($G$5,'Definición técnica de imagenes'!$A$3:$G$17,6,FALSE),IF($G$5="F1","","")),'Definición técnica de imagenes'!$F$16),"")</f>
        <v>800 x 600 px</v>
      </c>
      <c r="J28" s="110" t="s">
        <v>189</v>
      </c>
      <c r="K28" s="19"/>
    </row>
    <row r="29" spans="1:11" s="12" customFormat="1" ht="78.75" x14ac:dyDescent="0.25">
      <c r="A29" s="13" t="str">
        <f>IF(OR(B14&lt;&gt;"",J14&lt;&gt;""),"IMG20","")</f>
        <v>IMG20</v>
      </c>
      <c r="B29" s="107" t="s">
        <v>190</v>
      </c>
      <c r="C29" s="27" t="str">
        <f>IF(OR(B29&lt;&gt;Ayuda!A24,J29&lt;&gt;""),IF($G$4="Recurso",CONCATENATE($G$4," ",$G$5),$G$4),"")</f>
        <v>Cuaderno de Estudio</v>
      </c>
      <c r="D29" s="14" t="s">
        <v>150</v>
      </c>
      <c r="E29" s="105" t="s">
        <v>149</v>
      </c>
      <c r="F29" s="14" t="str">
        <f t="shared" si="2"/>
        <v>CS_08_02_CO_IMG20_small</v>
      </c>
      <c r="G29" s="14" t="str">
        <f>IF(F29&lt;&gt;"",IF($G$4="Recurso",IF(LEFT($G$5,1)="M",VLOOKUP($G$5,'Definición técnica de imagenes'!$A$3:$G$17,5,FALSE),IF($G$5="F1",'Definición técnica de imagenes'!$E$15,'Definición técnica de imagenes'!$F$13)),'Definición técnica de imagenes'!$E$16),"")</f>
        <v>526 x 370 px</v>
      </c>
      <c r="H29" s="14" t="str">
        <f t="shared" si="3"/>
        <v>CS_08_02_CO_IMG20_zoom</v>
      </c>
      <c r="I29" s="14" t="str">
        <f>IF(OR(B29&lt;&gt;"",J29&lt;&gt;""),IF($G$4="Recurso",IF(LEFT($G$5,1)="M",VLOOKUP($G$5,'Definición técnica de imagenes'!$A$3:$G$17,6,FALSE),IF($G$5="F1","","")),'Definición técnica de imagenes'!$F$16),"")</f>
        <v>800 x 600 px</v>
      </c>
      <c r="J29" s="110" t="s">
        <v>191</v>
      </c>
      <c r="K29" s="19"/>
    </row>
    <row r="30" spans="1:11" s="12" customFormat="1" x14ac:dyDescent="0.25">
      <c r="A30" s="13" t="str">
        <f t="shared" ref="A21:A30" si="4">IF(OR(B30&lt;&gt;"",J30&lt;&gt;""),CONCATENATE(LEFT(A29,3),IF(MID(A29,4,2)+1&lt;10,CONCATENATE("0",MID(A29,4,2)+1))),"")</f>
        <v/>
      </c>
      <c r="B30" s="28"/>
      <c r="C30" s="28"/>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29"/>
      <c r="C36" s="29"/>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x14ac:dyDescent="0.25">
      <c r="A38" s="13"/>
      <c r="B38" s="30"/>
      <c r="C38" s="30"/>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3" r:id="rId2"/>
    <hyperlink ref="B14" r:id="rId3"/>
    <hyperlink ref="B15" r:id="rId4"/>
    <hyperlink ref="B17" r:id="rId5" location="/media/File:Francisco_miranda_in_cadiz.jpg"/>
    <hyperlink ref="B18" r:id="rId6"/>
    <hyperlink ref="B19" r:id="rId7"/>
    <hyperlink ref="B20" r:id="rId8"/>
    <hyperlink ref="B21" r:id="rId9"/>
    <hyperlink ref="B22" r:id="rId10"/>
    <hyperlink ref="B23" r:id="rId11"/>
    <hyperlink ref="B24" r:id="rId12"/>
    <hyperlink ref="B25" r:id="rId13"/>
    <hyperlink ref="B26" r:id="rId14"/>
    <hyperlink ref="B27" r:id="rId15"/>
    <hyperlink ref="B28" r:id="rId16"/>
    <hyperlink ref="B29" r:id="rId17"/>
  </hyperlinks>
  <pageMargins left="0.75" right="0.75" top="1" bottom="1" header="0.5" footer="0.5"/>
  <pageSetup orientation="portrait" horizontalDpi="4294967292" verticalDpi="4294967292" r:id="rId1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89" t="s">
        <v>39</v>
      </c>
      <c r="B1" s="90"/>
      <c r="C1" s="90"/>
      <c r="D1" s="90"/>
      <c r="E1" s="90"/>
      <c r="F1" s="91"/>
    </row>
    <row r="2" spans="1:11" x14ac:dyDescent="0.25">
      <c r="A2" s="40" t="s">
        <v>43</v>
      </c>
      <c r="B2" s="41"/>
      <c r="C2" s="92" t="s">
        <v>14</v>
      </c>
      <c r="D2" s="93"/>
      <c r="E2" s="94"/>
      <c r="F2" s="42"/>
    </row>
    <row r="3" spans="1:11" ht="63" x14ac:dyDescent="0.25">
      <c r="A3" s="43" t="s">
        <v>44</v>
      </c>
      <c r="B3" s="41"/>
      <c r="C3" s="98" t="s">
        <v>15</v>
      </c>
      <c r="D3" s="99"/>
      <c r="E3" s="100"/>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01" t="str">
        <f>CONCATENATE(H21,"_",I21,"_",J21,"_CO")</f>
        <v>LE_07_04_CO</v>
      </c>
      <c r="E5" s="102"/>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87" t="str">
        <f>CONCATENATE("SolicitudGrafica_",D5,".xls")</f>
        <v>SolicitudGrafica_LE_07_04_CO.xls</v>
      </c>
      <c r="E7" s="87"/>
      <c r="F7" s="88"/>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89" t="s">
        <v>42</v>
      </c>
      <c r="B13" s="90"/>
      <c r="C13" s="90"/>
      <c r="D13" s="90"/>
      <c r="E13" s="90"/>
      <c r="F13" s="91"/>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92" t="s">
        <v>50</v>
      </c>
      <c r="D15" s="93"/>
      <c r="E15" s="93"/>
      <c r="F15" s="94"/>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95" t="str">
        <f>CONCATENATE(H21,"_",I21,"_",J21,"_",K45)</f>
        <v>LE_07_04_REC10</v>
      </c>
      <c r="E17" s="96"/>
      <c r="F17" s="97"/>
      <c r="J17" s="32">
        <v>14</v>
      </c>
      <c r="K17" s="32">
        <v>14</v>
      </c>
    </row>
    <row r="18" spans="1:11" ht="79.5" thickBot="1" x14ac:dyDescent="0.3">
      <c r="A18" s="43" t="s">
        <v>49</v>
      </c>
      <c r="B18" s="41"/>
      <c r="C18" s="72" t="s">
        <v>145</v>
      </c>
      <c r="D18" s="87" t="str">
        <f>CONCATENATE("SolicitudGrafica_",D17,".xls")</f>
        <v>SolicitudGrafica_LE_07_04_REC10.xls</v>
      </c>
      <c r="E18" s="87"/>
      <c r="F18" s="88"/>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03" t="s">
        <v>57</v>
      </c>
      <c r="B1" s="103" t="s">
        <v>64</v>
      </c>
      <c r="C1" s="103" t="s">
        <v>65</v>
      </c>
      <c r="D1" s="103" t="s">
        <v>6</v>
      </c>
      <c r="E1" s="103" t="s">
        <v>66</v>
      </c>
      <c r="F1" s="103" t="s">
        <v>67</v>
      </c>
      <c r="G1" s="103" t="s">
        <v>68</v>
      </c>
      <c r="H1" s="104" t="s">
        <v>69</v>
      </c>
      <c r="I1" s="104"/>
      <c r="J1" s="104"/>
    </row>
    <row r="2" spans="1:11" x14ac:dyDescent="0.25">
      <c r="A2" s="103"/>
      <c r="B2" s="103"/>
      <c r="C2" s="103"/>
      <c r="D2" s="103"/>
      <c r="E2" s="103"/>
      <c r="F2" s="103"/>
      <c r="G2" s="103"/>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2015-03-26T17:59:29Z</dcterms:modified>
</cp:coreProperties>
</file>