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60" windowWidth="19200" windowHeight="88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D17" i="2"/>
  <c r="D18" i="2" s="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<sst xmlns="http://schemas.openxmlformats.org/spreadsheetml/2006/main" count="393" uniqueCount="206">
  <si>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</si>
  <si>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</si>
  <si>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</si>
  <si>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</si>
  <si>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</si>
  <si>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</si>
  <si>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</si>
  <si>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</si>
  <si>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</si>
  <si>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</si>
  <si>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</si>
  <si>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</si>
  <si>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</si>
  <si>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</si>
  <si>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</si>
  <si>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</si>
  <si>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</si>
  <si>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</si>
  <si>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</si>
  <si>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</si>
  <si>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</si>
  <si>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</si>
  <si>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</si>
  <si>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</si>
  <si>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</si>
  <si>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</si>
  <si>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</si>
  <si>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</si>
  <si>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</si>
  <si>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</si>
  <si>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</si>
  <si>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</si>
  <si>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</si>
  <si>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</si>
  <si>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</si>
  <si>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</si>
  <si>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</si>
  <si>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</si>
  <si>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</si>
  <si>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</si>
  <si>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</si>
  <si>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</si>
  <si>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</si>
  <si>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</si>
  <si>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</si>
  <si>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</si>
  <si>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</si>
  <si>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</si>
  <si>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</si>
  <si>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</si>
  <si>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</si>
  <si>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</si>
  <si>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</si>
  <si>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</si>
  <si>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</si>
  <si>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</si>
  <si>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</si>
  <si>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</si>
  <si>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</si>
  <si>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</si>
  <si>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</si>
  <si>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</si>
  <si>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</si>
  <si>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</si>
  <si>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</si>
  <si>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</si>
  <si>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</si>
  <si>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</si>
  <si>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</si>
  <si>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</si>
  <si>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</si>
  <si>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</si>
  <si>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</si>
  <si>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</si>
  <si>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</si>
  <si>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</si>
  <si>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</si>
  <si>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</si>
  <si>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</si>
  <si>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</si>
  <si>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</si>
  <si>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</si>
  <si>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</si>
  <si>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</si>
  <si>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</si>
  <si>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</si>
  <si>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</si>
  <si>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</si>
  <si>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</si>
  <si>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</si>
  <si>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</si>
  <si>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</si>
  <si>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</si>
  <si>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</si>
  <si>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</si>
  <si>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</si>
  <si>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</si>
  <si>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</si>
  <si>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</si>
  <si>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</si>
  <si>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</si>
  <si>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</si>
  <si>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</si>
  <si>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</si>
  <si>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</si>
  <si>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</si>
  <si>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</si>
  <si>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</si>
  <si>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</si>
  <si>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</si>
  <si>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</si>
  <si>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</si>
  <si>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</si>
  <si>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</si>
  <si>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</si>
  <si>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</si>
  <si>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</si>
  <si>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</si>
  <si>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</si>
  <si>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</si>
  <si>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</si>
  <si>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</si>
  <si>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</si>
  <si>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</si>
  <si>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</si>
  <si>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</si>
  <si>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</si>
  <si>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</si>
  <si>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</si>
  <si>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</si>
  <si>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</si>
  <si>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</si>
  <si>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</si>
  <si>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</si>
  <si>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</si>
  <si>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</si>
  <si>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</si>
  <si>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</si>
  <si>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</si>
  <si>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</si>
  <si>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</si>
  <si>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</si>
  <si>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</si>
  <si>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</si>
  <si>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</si>
  <si>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</si>
  <si>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</si>
  <si>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</si>
  <si>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</si>
  <si>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</si>
  <si>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</si>
  <si>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</si>
  <si>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</si>
  <si>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</si>
  <si>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</si>
  <si>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</si>
  <si>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</si>
  <si>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</si>
  <si>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</si>
  <si>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</si>
  <si>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</si>
  <si>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</si>
  <si>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</si>
  <si>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</si>
  <si>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</si>
  <si>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</si>
  <si>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</si>
  <si>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</si>
  <si>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</si>
  <si>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</si>
  <si>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</si>
  <si>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</si>
  <si>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</si>
  <si>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</si>
  <si>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</si>
  <si>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</si>
  <si>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</si>
  <si>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</si>
  <si>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</si>
  <si>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</si>
  <si>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</si>
  <si>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</si>
  <si>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</si>
  <si>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</si>
  <si>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</si>
  <si>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</si>
  <si>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</si>
  <si>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Marcela Guevara B.</t>
  </si>
  <si>
    <t>Fotografía</t>
  </si>
  <si>
    <t>El Jade</t>
  </si>
  <si>
    <t>Estatua de Shiva en Koh Samui</t>
  </si>
  <si>
    <t>estatua de Brahma en el fondo blanco</t>
  </si>
  <si>
    <t>monjes budistas no identificados y Gente que ruega en Wat Suthat Thepwararam el 31 de marzo de 2012 en Bangkok , Tailandia . Es el respeto y la estima de la gente de Bangkok</t>
  </si>
  <si>
    <t>estatua hindú de la danza de Shiva sobre demonio del maya</t>
  </si>
  <si>
    <t>Hermosa vista del Buda gigante en Hong Kong , China</t>
  </si>
  <si>
    <t>Brahman leyendo un mantra hindú en Bardia, Nepal</t>
  </si>
  <si>
    <t xml:space="preserve">Enorme estatua de Buda de cobre, en la ciudad de Puli , Taiwán , Asia </t>
  </si>
  <si>
    <t>monjes budistas y gente que ruega en Wat Suthat, Bangkok, Tailandia.</t>
  </si>
  <si>
    <t xml:space="preserve">CS_06_04_CO_REC80 </t>
  </si>
  <si>
    <t>Civilizaciones de la Antigüedad: India y China</t>
  </si>
  <si>
    <t>Shutterstock 315696794</t>
  </si>
  <si>
    <t>Shutterstock 222766291</t>
  </si>
  <si>
    <t>Shutterstock 23610184</t>
  </si>
  <si>
    <t>Shutterstock 172919849</t>
  </si>
  <si>
    <t>Shutterstock 243400606</t>
  </si>
  <si>
    <t>Shutterstock 7156093266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</si>
</sst>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theme="1"/>
      <name val="Arial"/>
      <family val="2"/>
    </font>
    <font>
      <sz val="10"/>
      <color theme="1"/>
      <name val="Arial Unicode MS"/>
      <family val="2"/>
    </font>
    <font>
      <sz val="10"/>
      <color theme="1"/>
      <name val="Courier New"/>
      <family val="3"/>
    </font>
    <font>
      <sz val="12"/>
      <color theme="1"/>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23" fillId="0" borderId="0" xfId="0" applyFont="1" applyAlignment="1">
      <alignment horizontal="left" vertical="center" indent="3"/>
    </xf>
    <xf numFmtId="0" fontId="23" fillId="0" borderId="0" xfId="0" applyFont="1" applyAlignment="1">
      <alignment vertical="center"/>
    </xf>
    <xf numFmtId="0" fontId="24" fillId="0" borderId="0" xfId="0" applyFont="1" applyAlignment="1">
      <alignment horizontal="left" vertical="center"/>
    </xf>
    <xf numFmtId="0" fontId="25" fillId="0" borderId="0" xfId="0" applyFont="1" applyAlignment="1">
      <alignment vertical="center"/>
    </xf>
    <xf numFmtId="0" fontId="26"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6" sqref="B16"/>
    </sheetView>
  </sheetViews>
  <sheetFormatPr baseColWidth="10" defaultColWidth="10.875" defaultRowHeight="13.5" x14ac:dyDescent="0.25"/>
  <cols>
    <col min="1" max="1" width="8.625" style="2" customWidth="1"/>
    <col min="2" max="2" width="21" style="2" customWidth="1"/>
    <col min="3" max="3" width="21.25" style="2" customWidth="1"/>
    <col min="4" max="4" width="17.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8" t="s">
        <v>23</v>
      </c>
      <c r="D2" s="89"/>
      <c r="F2" s="81" t="s">
        <v>0</v>
      </c>
      <c r="G2" s="82"/>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90">
        <v>6</v>
      </c>
      <c r="D3" s="91"/>
      <c r="F3" s="83">
        <v>42447</v>
      </c>
      <c r="G3" s="84"/>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92" t="s">
        <v>199</v>
      </c>
      <c r="D4" s="91"/>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3" t="s">
        <v>187</v>
      </c>
      <c r="D5" s="94"/>
      <c r="E5" s="5"/>
      <c r="F5" s="37" t="str">
        <f>IF(G4="Recurso","Motor del recurso","")</f>
        <v>Motor del recurso</v>
      </c>
      <c r="G5" s="69"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2" t="s">
        <v>198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5" t="s">
        <v>62</v>
      </c>
      <c r="G8" s="86"/>
      <c r="H8" s="86"/>
      <c r="I8" s="87"/>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t="s">
        <v>200</v>
      </c>
      <c r="C10" s="20" t="str">
        <f t="shared" ref="C10:C41" si="0">IF(OR(B10&lt;&gt;"",J10&lt;&gt;""),IF($G$4="Recurso",CONCATENATE($G$4," ",$G$5),$G$4),"")</f>
        <v>Recurso M8A</v>
      </c>
      <c r="D10" s="63" t="s">
        <v>188</v>
      </c>
      <c r="E10" s="63" t="s">
        <v>155</v>
      </c>
      <c r="F10" s="13" t="str">
        <f t="shared" ref="F10" ca="1" si="1">IF(OR(B10&lt;&gt;"",J10&lt;&gt;""),CONCATENATE($C$7,"_",$A10,IF($G$4="Cuaderno de Estudio","_small",CONCATENATE(IF(I10="","","n"),IF(LEFT($G$5,1)="F",".jpg",".png")))),"")</f>
        <v>CS_06_04_CO_REC80 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CS_06_04_CO_REC80 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197</v>
      </c>
      <c r="K10" s="78" t="s">
        <v>192</v>
      </c>
      <c r="O10" s="2" t="str">
        <f>'Definición técnica de imagenes'!A12</f>
        <v>M12D</v>
      </c>
    </row>
    <row r="11" spans="1:16" s="11" customFormat="1" ht="31.5" customHeight="1" x14ac:dyDescent="0.25">
      <c r="A11" s="12" t="str">
        <f t="shared" ref="A11:A18" si="3">IF(OR(B11&lt;&gt;"",J11&lt;&gt;""),CONCATENATE(LEFT(A10,3),IF(MID(A10,4,2)+1&lt;10,CONCATENATE("0",MID(A10,4,2)+1))),"")</f>
        <v>IMG02</v>
      </c>
      <c r="B11" s="77">
        <v>20880700</v>
      </c>
      <c r="C11" s="20" t="str">
        <f t="shared" si="0"/>
        <v>Recurso M8A</v>
      </c>
      <c r="D11" s="63" t="s">
        <v>188</v>
      </c>
      <c r="E11" s="63" t="s">
        <v>155</v>
      </c>
      <c r="F11" s="13" t="str">
        <f t="shared" ref="F11:F74" ca="1" si="4">IF(OR(B11&lt;&gt;"",J11&lt;&gt;""),CONCATENATE($C$7,"_",$A11,IF($G$4="Cuaderno de Estudio","_small",CONCATENATE(IF(I11="","","n"),IF(LEFT($G$5,1)="F",".jpg",".png")))),"")</f>
        <v>CS_06_04_CO_REC80 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CS_06_04_CO_REC80 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78" t="s">
        <v>191</v>
      </c>
      <c r="K11" s="65"/>
      <c r="O11" s="2" t="str">
        <f>'Definición técnica de imagenes'!A13</f>
        <v>M101</v>
      </c>
    </row>
    <row r="12" spans="1:16" s="11" customFormat="1" ht="27" x14ac:dyDescent="0.25">
      <c r="A12" s="12" t="str">
        <f t="shared" si="3"/>
        <v>IMG03</v>
      </c>
      <c r="B12" s="62" t="s">
        <v>201</v>
      </c>
      <c r="C12" s="20" t="str">
        <f t="shared" si="0"/>
        <v>Recurso M8A</v>
      </c>
      <c r="D12" s="63" t="s">
        <v>188</v>
      </c>
      <c r="E12" s="63" t="s">
        <v>155</v>
      </c>
      <c r="F12" s="13" t="str">
        <f t="shared" ca="1" si="4"/>
        <v>CS_06_04_CO_REC80 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CS_06_04_CO_REC80 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78" t="s">
        <v>190</v>
      </c>
      <c r="K12" s="64"/>
      <c r="O12" s="2" t="str">
        <f>'Definición técnica de imagenes'!A18</f>
        <v>Diaporama F1</v>
      </c>
    </row>
    <row r="13" spans="1:16" s="11" customFormat="1" ht="27" x14ac:dyDescent="0.25">
      <c r="A13" s="12" t="str">
        <f t="shared" si="3"/>
        <v>IMG04</v>
      </c>
      <c r="B13" s="62" t="s">
        <v>202</v>
      </c>
      <c r="C13" s="20" t="str">
        <f t="shared" si="0"/>
        <v>Recurso M8A</v>
      </c>
      <c r="D13" s="63" t="s">
        <v>188</v>
      </c>
      <c r="E13" s="63" t="s">
        <v>155</v>
      </c>
      <c r="F13" s="13" t="str">
        <f t="shared" ca="1" si="4"/>
        <v>CS_06_04_CO_REC80 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CS_06_04_CO_REC80 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78" t="s">
        <v>193</v>
      </c>
      <c r="K13" s="64"/>
      <c r="O13" s="2" t="str">
        <f>'Definición técnica de imagenes'!A19</f>
        <v>F4</v>
      </c>
    </row>
    <row r="14" spans="1:16" s="11" customFormat="1" ht="27" x14ac:dyDescent="0.25">
      <c r="A14" s="12" t="str">
        <f t="shared" si="3"/>
        <v>IMG05</v>
      </c>
      <c r="B14" s="62" t="s">
        <v>203</v>
      </c>
      <c r="C14" s="20" t="str">
        <f t="shared" si="0"/>
        <v>Recurso M8A</v>
      </c>
      <c r="D14" s="63" t="s">
        <v>188</v>
      </c>
      <c r="E14" s="63" t="s">
        <v>155</v>
      </c>
      <c r="F14" s="13" t="str">
        <f t="shared" ca="1" si="4"/>
        <v>CS_06_04_CO_REC80 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CS_06_04_CO_REC80 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78" t="s">
        <v>194</v>
      </c>
      <c r="K14" s="64"/>
      <c r="O14" s="2" t="str">
        <f>'Definición técnica de imagenes'!A22</f>
        <v>F6</v>
      </c>
    </row>
    <row r="15" spans="1:16" s="11" customFormat="1" ht="27" x14ac:dyDescent="0.25">
      <c r="A15" s="12" t="str">
        <f t="shared" si="3"/>
        <v>IMG06</v>
      </c>
      <c r="B15" s="62" t="s">
        <v>204</v>
      </c>
      <c r="C15" s="20" t="str">
        <f t="shared" si="0"/>
        <v>Recurso M8A</v>
      </c>
      <c r="D15" s="63" t="s">
        <v>188</v>
      </c>
      <c r="E15" s="63" t="s">
        <v>155</v>
      </c>
      <c r="F15" s="13" t="str">
        <f t="shared" ca="1" si="4"/>
        <v>CS_06_04_CO_REC80 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CS_06_04_CO_REC80 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79" t="s">
        <v>195</v>
      </c>
      <c r="K15" s="66"/>
      <c r="O15" s="2" t="str">
        <f>'Definición técnica de imagenes'!A24</f>
        <v>F6B</v>
      </c>
    </row>
    <row r="16" spans="1:16" s="11" customFormat="1" ht="27" x14ac:dyDescent="0.25">
      <c r="A16" s="12" t="str">
        <f t="shared" si="3"/>
        <v>IMG07</v>
      </c>
      <c r="B16" s="62" t="s">
        <v>205</v>
      </c>
      <c r="C16" s="20" t="str">
        <f t="shared" si="0"/>
        <v>Recurso M8A</v>
      </c>
      <c r="D16" s="63" t="s">
        <v>188</v>
      </c>
      <c r="E16" s="63" t="s">
        <v>155</v>
      </c>
      <c r="F16" s="13" t="str">
        <f t="shared" ca="1" si="4"/>
        <v>CS_06_04_CO_REC80 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CS_06_04_CO_REC80 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80" t="s">
        <v>196</v>
      </c>
      <c r="K16" s="66"/>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25">
      <c r="A19" s="12" t="e">
        <f t="shared" ref="A19:A50" si="6">IF(OR(B19&lt;&gt;"",J19&lt;&gt;""),CONCATENATE(LEFT(A18,3),IF(MID(A18,4,2)+1&lt;10,CONCATENATE("0",MID(A18,4,2)+1),MID(A18,4,2)+1)),"")</f>
        <v>#VALUE!</v>
      </c>
      <c r="B19" s="62"/>
      <c r="C19" s="20" t="str">
        <f t="shared" si="0"/>
        <v>Recurso M8A</v>
      </c>
      <c r="D19" s="63"/>
      <c r="E19" s="63"/>
      <c r="F19" s="13" t="e">
        <f t="shared" ca="1" si="4"/>
        <v>#VALUE!</v>
      </c>
      <c r="G19" s="13" t="e">
        <f ca="1">IF($F19&lt;&gt;"",IF($G$4="Recurso",VLOOKUP($E19,OFFSET('Definición técnica de imagenes'!$A$1,MATCH($G$5,'Definición técnica de imagenes'!$A$1:$A$104,0)-1,1,COUNTIF('Definición técnica de imagenes'!$A$3:$A$102,$G$5),5),5,FALSE),'Definición técnica de imagenes'!$F$16),"")</f>
        <v>#VALUE!</v>
      </c>
      <c r="H19" s="13" t="e">
        <f t="shared" ca="1" si="5"/>
        <v>#N/A</v>
      </c>
      <c r="I19" s="13" t="e">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#N/A</v>
      </c>
      <c r="J19" s="76" t="s">
        <v>189</v>
      </c>
      <c r="K19" s="66"/>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7"/>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8"/>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9"/>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7" t="s">
        <v>38</v>
      </c>
      <c r="B1" s="98"/>
      <c r="C1" s="98"/>
      <c r="D1" s="98"/>
      <c r="E1" s="98"/>
      <c r="F1" s="99"/>
    </row>
    <row r="2" spans="1:11" x14ac:dyDescent="0.25">
      <c r="A2" s="30" t="s">
        <v>42</v>
      </c>
      <c r="B2" s="31"/>
      <c r="C2" s="100" t="s">
        <v>13</v>
      </c>
      <c r="D2" s="101"/>
      <c r="E2" s="102"/>
      <c r="F2" s="32"/>
    </row>
    <row r="3" spans="1:11" ht="63" x14ac:dyDescent="0.25">
      <c r="A3" s="33" t="s">
        <v>43</v>
      </c>
      <c r="B3" s="31"/>
      <c r="C3" s="106" t="s">
        <v>14</v>
      </c>
      <c r="D3" s="107"/>
      <c r="E3" s="108"/>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9" t="str">
        <f>CONCATENATE(H21,"_",I21,"_",J21,"_CO")</f>
        <v>LE_07_04_CO</v>
      </c>
      <c r="E5" s="110"/>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5" t="str">
        <f>CONCATENATE("SolicitudGrafica_",D5,".xls")</f>
        <v>SolicitudGrafica_LE_07_04_CO.xls</v>
      </c>
      <c r="E7" s="95"/>
      <c r="F7" s="96"/>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7" t="s">
        <v>41</v>
      </c>
      <c r="B13" s="98"/>
      <c r="C13" s="98"/>
      <c r="D13" s="98"/>
      <c r="E13" s="98"/>
      <c r="F13" s="99"/>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100" t="s">
        <v>49</v>
      </c>
      <c r="D15" s="101"/>
      <c r="E15" s="101"/>
      <c r="F15" s="102"/>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3" t="str">
        <f>CONCATENATE(H21,"_",I21,"_",J21,"_",K45)</f>
        <v>LE_07_04_REC10</v>
      </c>
      <c r="E17" s="104"/>
      <c r="F17" s="105"/>
      <c r="J17" s="22">
        <v>14</v>
      </c>
      <c r="K17" s="22">
        <v>14</v>
      </c>
    </row>
    <row r="18" spans="1:11" ht="79.5" thickBot="1" x14ac:dyDescent="0.3">
      <c r="A18" s="33" t="s">
        <v>48</v>
      </c>
      <c r="B18" s="31"/>
      <c r="C18" s="59" t="s">
        <v>120</v>
      </c>
      <c r="D18" s="95" t="str">
        <f>CONCATENATE("SolicitudGrafica_",D17,".xls")</f>
        <v>SolicitudGrafica_LE_07_04_REC10.xls</v>
      </c>
      <c r="E18" s="95"/>
      <c r="F18" s="96"/>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2" t="s">
        <v>56</v>
      </c>
      <c r="B1" s="112" t="s">
        <v>149</v>
      </c>
      <c r="C1" s="112" t="s">
        <v>63</v>
      </c>
      <c r="D1" s="112" t="s">
        <v>64</v>
      </c>
      <c r="E1" s="112" t="s">
        <v>5</v>
      </c>
      <c r="F1" s="112" t="s">
        <v>65</v>
      </c>
      <c r="G1" s="112" t="s">
        <v>66</v>
      </c>
      <c r="H1" s="111" t="s">
        <v>68</v>
      </c>
      <c r="I1" s="111"/>
    </row>
    <row r="2" spans="1:10" x14ac:dyDescent="0.25">
      <c r="A2" s="112"/>
      <c r="B2" s="112"/>
      <c r="C2" s="112"/>
      <c r="D2" s="112"/>
      <c r="E2" s="112"/>
      <c r="F2" s="112"/>
      <c r="G2" s="112"/>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1"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5" customFormat="1" ht="14.65" customHeight="1" x14ac:dyDescent="0.25">
      <c r="A15" s="73" t="s">
        <v>96</v>
      </c>
      <c r="B15" s="73"/>
      <c r="C15" s="73" t="s">
        <v>97</v>
      </c>
      <c r="D15" s="74" t="s">
        <v>98</v>
      </c>
      <c r="E15" s="73" t="s">
        <v>93</v>
      </c>
      <c r="F15" s="73" t="s">
        <v>117</v>
      </c>
      <c r="G15" s="73"/>
      <c r="H15" s="74" t="s">
        <v>122</v>
      </c>
      <c r="I15" s="73"/>
      <c r="J15" s="75"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0"/>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0"/>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2016-03-29T12:38:36Z</dcterms:modified>
</cp:coreProperties>
</file>