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H21" i="2"/>
  <c r="I21" i="2"/>
  <c r="J21"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2" i="1"/>
  <c r="A23" i="1"/>
  <c r="A24" i="1"/>
  <c r="A25" i="1"/>
  <c r="A26" i="1"/>
  <c r="A27" i="1"/>
  <c r="A28" i="1"/>
  <c r="A29" i="1"/>
  <c r="A30" i="1"/>
  <c r="C11" i="1"/>
  <c r="C12" i="1"/>
  <c r="C13" i="1"/>
  <c r="C14" i="1"/>
  <c r="C15" i="1"/>
  <c r="C16" i="1"/>
  <c r="C17" i="1"/>
  <c r="C18" i="1"/>
  <c r="C19" i="1"/>
  <c r="C20" i="1"/>
  <c r="C21" i="1"/>
  <c r="C22" i="1"/>
  <c r="C10" i="1"/>
  <c r="F5" i="1"/>
  <c r="K45" i="2"/>
  <c r="G10" i="1"/>
</calcChain>
</file>

<file path=xl/sharedStrings.xml><?xml version="1.0" encoding="utf-8"?>
<sst xmlns="http://schemas.openxmlformats.org/spreadsheetml/2006/main" count="258" uniqueCount="168">
  <si>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</si>
  <si>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</si>
  <si>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</si>
  <si>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</si>
  <si>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</si>
  <si>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</si>
  <si>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</si>
  <si>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</si>
  <si>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</si>
  <si>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</si>
  <si>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</si>
  <si>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</si>
  <si>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</si>
  <si>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</si>
  <si>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</si>
  <si>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</si>
  <si>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</si>
  <si>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</si>
  <si>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</si>
  <si>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</si>
  <si>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</si>
  <si>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</si>
  <si>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</si>
  <si>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</si>
  <si>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</si>
  <si>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</si>
  <si>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</si>
  <si>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</si>
  <si>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</si>
  <si>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</si>
  <si>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</si>
  <si>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</si>
  <si>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</si>
  <si>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</si>
  <si>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</si>
  <si>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</si>
  <si>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</si>
  <si>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</si>
  <si>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</si>
  <si>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</si>
  <si>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</si>
  <si>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</si>
  <si>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</si>
  <si>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</si>
  <si>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</si>
  <si>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</si>
  <si>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</si>
  <si>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</si>
  <si>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</si>
  <si>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</si>
  <si>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</si>
  <si>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</si>
  <si>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</si>
  <si>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</si>
  <si>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</si>
  <si>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</si>
  <si>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</si>
  <si>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</si>
  <si>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</si>
  <si>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</si>
  <si>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</si>
  <si>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</si>
  <si>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</si>
  <si>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</si>
  <si>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</si>
  <si>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</si>
  <si>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</si>
  <si>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</si>
  <si>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</si>
  <si>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</si>
  <si>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</si>
  <si>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</si>
  <si>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</si>
  <si>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</si>
  <si>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</si>
  <si>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</si>
  <si>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</si>
  <si>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</si>
  <si>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</si>
  <si>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</si>
  <si>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</si>
  <si>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</si>
  <si>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</si>
  <si>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</si>
  <si>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</si>
  <si>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</si>
  <si>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</si>
  <si>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</si>
  <si>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</si>
  <si>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</si>
  <si>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</si>
  <si>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</si>
  <si>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</si>
  <si>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</si>
  <si>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</si>
  <si>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</si>
  <si>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</si>
  <si>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</si>
  <si>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</si>
  <si>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</si>
  <si>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</si>
  <si>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</si>
  <si>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</si>
  <si>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</si>
  <si>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</si>
  <si>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</si>
  <si>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</si>
  <si>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</si>
  <si>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</si>
  <si>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</si>
  <si>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</si>
  <si>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</si>
  <si>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</si>
  <si>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</si>
  <si>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</si>
  <si>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</si>
  <si>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</si>
  <si>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</si>
  <si>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</si>
  <si>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</si>
  <si>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</si>
  <si>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</si>
  <si>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</si>
  <si>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</si>
  <si>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</si>
  <si>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</si>
  <si>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</si>
  <si>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</si>
  <si>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</si>
  <si>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</si>
  <si>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</si>
  <si>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</si>
  <si>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</si>
  <si>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</si>
  <si>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</si>
  <si>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</si>
  <si>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</si>
  <si>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</si>
  <si>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</si>
  <si>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</si>
  <si>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</si>
  <si>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</si>
  <si>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</si>
  <si>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</si>
  <si>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</si>
  <si>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ser humano, un ser social</t>
  </si>
  <si>
    <t>Flor Angela Buitrago Escobar</t>
  </si>
  <si>
    <t>Cuaderno de Estudio</t>
  </si>
  <si>
    <t>CS_11_08_CO</t>
  </si>
  <si>
    <t>Fotografía</t>
  </si>
  <si>
    <t>Vertical</t>
  </si>
  <si>
    <t>personas forman una mano</t>
  </si>
  <si>
    <t>2ESO/Ciencias sociales, geografìa e historia /La organización del mundo actual/ El ser humano, un ser social/Los tipos de sociedad</t>
  </si>
  <si>
    <t>Horizontal</t>
  </si>
  <si>
    <t>personas en el río Ganges</t>
  </si>
  <si>
    <t>campesino en cafetal</t>
  </si>
  <si>
    <t>puerto de Cartagena</t>
  </si>
  <si>
    <t>mujer en laboratorio con plantita</t>
  </si>
  <si>
    <t>mujer quechua en mercado</t>
  </si>
  <si>
    <t>http://commons.wikimedia.org/wiki/File:CAMELLON_Y_MOCHILAS.JPG</t>
  </si>
  <si>
    <t>mujeres wayúu vendiendo mochilas</t>
  </si>
  <si>
    <t>es de Wikimedia. Revisar si es posible otra que no vaya a tener problemas de derechos, si bien indica que es de uso libre.</t>
  </si>
  <si>
    <t>niño en medio de basurero</t>
  </si>
  <si>
    <t>Silueta cabeza de hombre, tecnología, íconos</t>
  </si>
  <si>
    <t>médico y personas atrás</t>
  </si>
  <si>
    <t>IMG10</t>
  </si>
  <si>
    <t>IMG11</t>
  </si>
  <si>
    <t>Palacio de Justicia, 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</si>
</sst>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2" fillId="0" borderId="5" xfId="0" applyNumberFormat="1" applyFont="1" applyFill="1" applyBorder="1" applyAlignment="1">
      <alignment horizontal="left" wrapText="1"/>
    </xf>
    <xf numFmtId="0" fontId="22" fillId="0" borderId="0" xfId="0" applyFont="1" applyAlignment="1">
      <alignment horizontal="left"/>
    </xf>
    <xf numFmtId="0" fontId="6" fillId="0" borderId="5" xfId="0" applyFont="1" applyFill="1" applyBorder="1" applyAlignment="1">
      <alignment horizontal="left" wrapText="1"/>
    </xf>
    <xf numFmtId="0" fontId="6"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3"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8"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3"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8"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F4" sqref="F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129</v>
      </c>
      <c r="C2" s="85" t="s">
        <v>23</v>
      </c>
      <c r="D2" s="86"/>
      <c r="F2" s="78" t="s">
        <v>0</v>
      </c>
      <c r="G2" s="79"/>
      <c r="H2" s="54"/>
      <c r="I2" s="54"/>
      <c r="J2" s="16"/>
    </row>
    <row r="3" spans="1:16" ht="15.75" x14ac:dyDescent="0.25">
      <c r="A3" s="1"/>
      <c r="B3" s="4" t="s">
        <v>8</v>
      </c>
      <c r="C3" s="87">
        <v>11</v>
      </c>
      <c r="D3" s="88"/>
      <c r="F3" s="80">
        <v>42108</v>
      </c>
      <c r="G3" s="81"/>
      <c r="H3" s="54"/>
      <c r="I3" s="54"/>
      <c r="J3" s="16"/>
    </row>
    <row r="4" spans="1:16" ht="16.5" x14ac:dyDescent="0.3">
      <c r="A4" s="1"/>
      <c r="B4" s="4" t="s">
        <v>54</v>
      </c>
      <c r="C4" s="87" t="s">
        <v>145</v>
      </c>
      <c r="D4" s="88"/>
      <c r="E4" s="5"/>
      <c r="F4" s="53" t="s">
        <v>55</v>
      </c>
      <c r="G4" s="52" t="s">
        <v>147</v>
      </c>
      <c r="H4" s="54"/>
      <c r="I4" s="54"/>
      <c r="J4" s="16"/>
      <c r="K4" s="16"/>
    </row>
    <row r="5" spans="1:16" ht="16.5" thickBot="1" x14ac:dyDescent="0.3">
      <c r="A5" s="1"/>
      <c r="B5" s="6" t="s">
        <v>1</v>
      </c>
      <c r="C5" s="89" t="s">
        <v>146</v>
      </c>
      <c r="D5" s="90"/>
      <c r="E5" s="5"/>
      <c r="F5" s="51" t="str">
        <f>IF(G4="Recurso","Motor del recurso","")</f>
        <v/>
      </c>
      <c r="G5" s="51"/>
      <c r="H5" s="54"/>
      <c r="I5" s="75"/>
      <c r="J5" s="16"/>
      <c r="K5" s="16"/>
    </row>
    <row r="6" spans="1:16" ht="16.5" thickBot="1" x14ac:dyDescent="0.3">
      <c r="A6" s="1"/>
      <c r="B6" s="1"/>
      <c r="C6" s="1"/>
      <c r="D6" s="1"/>
      <c r="E6" s="7"/>
      <c r="F6" s="1"/>
      <c r="G6" s="1"/>
      <c r="H6" s="54"/>
      <c r="I6" s="54"/>
      <c r="J6" s="16"/>
      <c r="K6" s="16"/>
    </row>
    <row r="7" spans="1:16" ht="15" customHeight="1" x14ac:dyDescent="0.25">
      <c r="A7" s="1"/>
      <c r="B7" s="38" t="s">
        <v>40</v>
      </c>
      <c r="C7" s="8" t="s">
        <v>148</v>
      </c>
      <c r="D7" s="37"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4" t="s">
        <v>2</v>
      </c>
      <c r="B9" s="25" t="s">
        <v>9</v>
      </c>
      <c r="C9" s="24" t="s">
        <v>3</v>
      </c>
      <c r="D9" s="24" t="s">
        <v>4</v>
      </c>
      <c r="E9" s="24" t="s">
        <v>5</v>
      </c>
      <c r="F9" s="74" t="s">
        <v>61</v>
      </c>
      <c r="G9" s="74" t="s">
        <v>59</v>
      </c>
      <c r="H9" s="74" t="s">
        <v>60</v>
      </c>
      <c r="I9" s="74" t="s">
        <v>121</v>
      </c>
      <c r="J9" s="25" t="s">
        <v>6</v>
      </c>
      <c r="K9" s="26" t="s">
        <v>7</v>
      </c>
    </row>
    <row r="10" spans="1:16" s="12" customFormat="1" x14ac:dyDescent="0.25">
      <c r="A10" s="13" t="str">
        <f>IF(OR(B10&lt;&gt;"",J10&lt;&gt;""),"IMG01","")</f>
        <v>IMG01</v>
      </c>
      <c r="B10" s="109">
        <v>237596836</v>
      </c>
      <c r="C10" s="27" t="str">
        <f>IF(OR(B10&lt;&gt;"",J10&lt;&gt;""),IF($G$4="Recurso",CONCATENATE($G$4," ",$G$5),$G$4),"")</f>
        <v>Cuaderno de Estudio</v>
      </c>
      <c r="D10" s="14" t="s">
        <v>149</v>
      </c>
      <c r="E10" s="14" t="s">
        <v>150</v>
      </c>
      <c r="F10" s="14" t="str">
        <f>IF(OR(B10&lt;&gt;"",J10&lt;&gt;""),CONCATENATE($C$7,"_",$A10,IF($G$4="Cuaderno de Estudio","_small",CONCATENATE(IF(I10="","","n"),IF(LEFT($G$5,1)="F",".jpg",".png")))),"")</f>
        <v>CS_11_08_CO_IMG01_small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CS_11_08_CO_IMG01_zoom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13.9" customHeight="1" x14ac:dyDescent="0.3">
      <c r="A11" s="13" t="str">
        <f>IF(OR(B11&lt;&gt;"",J11&lt;&gt;""),CONCATENATE(LEFT(A10,3),IF(MID(A10,4,2)+1&lt;10,CONCATENATE("0",MID(A10,4,2)+1))),"")</f>
        <v>IMG02</v>
      </c>
      <c r="B11" s="110" t="s">
        <v>152</v>
      </c>
      <c r="C11" s="27" t="str">
        <f t="shared" ref="C11:C22" si="0">IF(OR(B11&lt;&gt;"",J11&lt;&gt;""),IF($G$4="Recurso",CONCATENATE($G$4," ",$G$5),$G$4),"")</f>
        <v>Cuaderno de Estudio</v>
      </c>
      <c r="D11" s="14" t="s">
        <v>149</v>
      </c>
      <c r="E11" s="14" t="s">
        <v>153</v>
      </c>
      <c r="F11" s="14" t="str">
        <f t="shared" ref="F11:F74" si="1">IF(OR(B11&lt;&gt;"",J11&lt;&gt;""),CONCATENATE($C$7,"_",$A11,IF($G$4="Cuaderno de Estudio","_small",CONCATENATE(IF(I11="","","n"),IF(LEFT($G$5,1)="F",".jpg",".png")))),"")</f>
        <v>CS_11_08_CO_IMG02_small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CS_11_08_CO_IMG02_zoom</v>
      </c>
      <c r="I11" s="14" t="str">
        <f>IF(OR(B11&lt;&gt;"",J11&lt;&gt;""),IF($G$4="Recurso",IF(LEFT($G$5,1)="M",IF(VLOOKUP($G$5,'Definición técnica de imagenes'!$A$3:$G$17,6,FALSE)=0,"",VLOOKUP($G$5,'Definición técnica de imagenes'!$A$3:$G$17,6,FALSE)),IF($G$5="F1","","")),'Definición técnica de imagenes'!$F$16),"")</f>
        <v>800 x 600 px</v>
      </c>
      <c r="J11" s="19" t="s">
        <v>154</v>
      </c>
      <c r="K11" s="15"/>
    </row>
    <row r="12" spans="1:16" s="12" customFormat="1" ht="16.5" x14ac:dyDescent="0.3">
      <c r="A12" s="13" t="str">
        <f t="shared" ref="A12:A30" si="3">IF(OR(B12&lt;&gt;"",J12&lt;&gt;""),CONCATENATE(LEFT(A11,3),IF(MID(A11,4,2)+1&lt;10,CONCATENATE("0",MID(A11,4,2)+1))),"")</f>
        <v>IMG03</v>
      </c>
      <c r="B12" s="110">
        <v>155008961</v>
      </c>
      <c r="C12" s="27" t="str">
        <f t="shared" si="0"/>
        <v>Cuaderno de Estudio</v>
      </c>
      <c r="D12" s="14" t="s">
        <v>149</v>
      </c>
      <c r="E12" s="14" t="s">
        <v>150</v>
      </c>
      <c r="F12" s="14" t="str">
        <f t="shared" si="1"/>
        <v>CS_11_08_CO_IMG03_small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CS_11_08_CO_IMG03_zoom</v>
      </c>
      <c r="I12" s="14" t="str">
        <f>IF(OR(B12&lt;&gt;"",J12&lt;&gt;""),IF($G$4="Recurso",IF(LEFT($G$5,1)="M",IF(VLOOKUP($G$5,'Definición técnica de imagenes'!$A$3:$G$17,6,FALSE)=0,"",VLOOKUP($G$5,'Definición técnica de imagenes'!$A$3:$G$17,6,FALSE)),IF($G$5="F1","","")),'Definición técnica de imagenes'!$F$16),"")</f>
        <v>800 x 600 px</v>
      </c>
      <c r="J12" s="19" t="s">
        <v>155</v>
      </c>
      <c r="K12" s="19"/>
    </row>
    <row r="13" spans="1:16" s="12" customFormat="1" ht="16.5" x14ac:dyDescent="0.3">
      <c r="A13" s="13" t="str">
        <f t="shared" si="3"/>
        <v>IMG04</v>
      </c>
      <c r="B13" s="110">
        <v>108208331</v>
      </c>
      <c r="C13" s="27" t="str">
        <f t="shared" si="0"/>
        <v>Cuaderno de Estudio</v>
      </c>
      <c r="D13" s="14" t="s">
        <v>149</v>
      </c>
      <c r="E13" s="14" t="s">
        <v>150</v>
      </c>
      <c r="F13" s="14" t="str">
        <f t="shared" si="1"/>
        <v>CS_11_08_CO_IMG04_small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CS_11_08_CO_IMG04_zoom</v>
      </c>
      <c r="I13" s="14" t="str">
        <f>IF(OR(B13&lt;&gt;"",J13&lt;&gt;""),IF($G$4="Recurso",IF(LEFT($G$5,1)="M",IF(VLOOKUP($G$5,'Definición técnica de imagenes'!$A$3:$G$17,6,FALSE)=0,"",VLOOKUP($G$5,'Definición técnica de imagenes'!$A$3:$G$17,6,FALSE)),IF($G$5="F1","","")),'Definición técnica de imagenes'!$F$16),"")</f>
        <v>800 x 600 px</v>
      </c>
      <c r="J13" s="19" t="s">
        <v>156</v>
      </c>
      <c r="K13" s="19"/>
    </row>
    <row r="14" spans="1:16" s="12" customFormat="1" x14ac:dyDescent="0.25">
      <c r="A14" s="13" t="str">
        <f t="shared" si="3"/>
        <v>IMG05</v>
      </c>
      <c r="B14" s="28">
        <v>235814908</v>
      </c>
      <c r="C14" s="27" t="str">
        <f t="shared" si="0"/>
        <v>Cuaderno de Estudio</v>
      </c>
      <c r="D14" s="14" t="s">
        <v>149</v>
      </c>
      <c r="E14" s="14" t="s">
        <v>153</v>
      </c>
      <c r="F14" s="14" t="str">
        <f t="shared" si="1"/>
        <v>CS_11_08_CO_IMG05_small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CS_11_08_CO_IMG05_zoom</v>
      </c>
      <c r="I14" s="14" t="str">
        <f>IF(OR(B14&lt;&gt;"",J14&lt;&gt;""),IF($G$4="Recurso",IF(LEFT($G$5,1)="M",IF(VLOOKUP($G$5,'Definición técnica de imagenes'!$A$3:$G$17,6,FALSE)=0,"",VLOOKUP($G$5,'Definición técnica de imagenes'!$A$3:$G$17,6,FALSE)),IF($G$5="F1","","")),'Definición técnica de imagenes'!$F$16),"")</f>
        <v>800 x 600 px</v>
      </c>
      <c r="J14" s="19" t="s">
        <v>157</v>
      </c>
      <c r="K14" s="19"/>
    </row>
    <row r="15" spans="1:16" s="12" customFormat="1" x14ac:dyDescent="0.25">
      <c r="A15" s="13" t="str">
        <f t="shared" si="3"/>
        <v>IMG06</v>
      </c>
      <c r="B15" s="28">
        <v>246909823</v>
      </c>
      <c r="C15" s="27" t="str">
        <f t="shared" si="0"/>
        <v>Cuaderno de Estudio</v>
      </c>
      <c r="D15" s="14" t="s">
        <v>149</v>
      </c>
      <c r="E15" s="14" t="s">
        <v>153</v>
      </c>
      <c r="F15" s="14" t="str">
        <f t="shared" si="1"/>
        <v>CS_11_08_CO_IMG06_small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CS_11_08_CO_IMG06_zoom</v>
      </c>
      <c r="I15" s="14" t="str">
        <f>IF(OR(B15&lt;&gt;"",J15&lt;&gt;""),IF($G$4="Recurso",IF(LEFT($G$5,1)="M",IF(VLOOKUP($G$5,'Definición técnica de imagenes'!$A$3:$G$17,6,FALSE)=0,"",VLOOKUP($G$5,'Definición técnica de imagenes'!$A$3:$G$17,6,FALSE)),IF($G$5="F1","","")),'Definición técnica de imagenes'!$F$16),"")</f>
        <v>800 x 600 px</v>
      </c>
      <c r="J15" s="21" t="s">
        <v>158</v>
      </c>
      <c r="K15" s="21"/>
    </row>
    <row r="16" spans="1:16" s="12" customFormat="1" ht="57" x14ac:dyDescent="0.3">
      <c r="A16" s="13" t="str">
        <f t="shared" si="3"/>
        <v>IMG07</v>
      </c>
      <c r="B16" s="28" t="s">
        <v>159</v>
      </c>
      <c r="C16" s="27" t="str">
        <f t="shared" si="0"/>
        <v>Cuaderno de Estudio</v>
      </c>
      <c r="D16" s="14" t="s">
        <v>149</v>
      </c>
      <c r="E16" s="14" t="s">
        <v>153</v>
      </c>
      <c r="F16" s="14" t="str">
        <f t="shared" si="1"/>
        <v>CS_11_08_CO_IMG07_small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CS_11_08_CO_IMG07_zoom</v>
      </c>
      <c r="I16" s="14" t="str">
        <f>IF(OR(B16&lt;&gt;"",J16&lt;&gt;""),IF($G$4="Recurso",IF(LEFT($G$5,1)="M",IF(VLOOKUP($G$5,'Definición técnica de imagenes'!$A$3:$G$17,6,FALSE)=0,"",VLOOKUP($G$5,'Definición técnica de imagenes'!$A$3:$G$17,6,FALSE)),IF($G$5="F1","","")),'Definición técnica de imagenes'!$F$16),"")</f>
        <v>800 x 600 px</v>
      </c>
      <c r="J16" s="33" t="s">
        <v>160</v>
      </c>
      <c r="K16" s="35" t="s">
        <v>161</v>
      </c>
    </row>
    <row r="17" spans="1:11" s="12" customFormat="1" x14ac:dyDescent="0.25">
      <c r="A17" s="13" t="str">
        <f t="shared" si="3"/>
        <v>IMG08</v>
      </c>
      <c r="B17" s="28">
        <v>218386840</v>
      </c>
      <c r="C17" s="27" t="str">
        <f t="shared" si="0"/>
        <v>Cuaderno de Estudio</v>
      </c>
      <c r="D17" s="14" t="s">
        <v>149</v>
      </c>
      <c r="E17" s="14" t="s">
        <v>150</v>
      </c>
      <c r="F17" s="14" t="str">
        <f t="shared" si="1"/>
        <v>CS_11_08_CO_IMG08_small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CS_11_08_CO_IMG08_zoom</v>
      </c>
      <c r="I17" s="14" t="str">
        <f>IF(OR(B17&lt;&gt;"",J17&lt;&gt;""),IF($G$4="Recurso",IF(LEFT($G$5,1)="M",IF(VLOOKUP($G$5,'Definición técnica de imagenes'!$A$3:$G$17,6,FALSE)=0,"",VLOOKUP($G$5,'Definición técnica de imagenes'!$A$3:$G$17,6,FALSE)),IF($G$5="F1","","")),'Definición técnica de imagenes'!$F$16),"")</f>
        <v>800 x 600 px</v>
      </c>
      <c r="J17" s="21" t="s">
        <v>162</v>
      </c>
      <c r="K17" s="21"/>
    </row>
    <row r="18" spans="1:11" s="12" customFormat="1" x14ac:dyDescent="0.25">
      <c r="A18" s="13" t="str">
        <f t="shared" si="3"/>
        <v>IMG09</v>
      </c>
      <c r="B18" s="28">
        <v>104544164</v>
      </c>
      <c r="C18" s="27" t="str">
        <f t="shared" si="0"/>
        <v>Cuaderno de Estudio</v>
      </c>
      <c r="D18" s="14" t="s">
        <v>149</v>
      </c>
      <c r="E18" s="14" t="s">
        <v>150</v>
      </c>
      <c r="F18" s="14" t="str">
        <f t="shared" si="1"/>
        <v>CS_11_08_CO_IMG09_small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CS_11_08_CO_IMG09_zoom</v>
      </c>
      <c r="I18" s="14" t="str">
        <f>IF(OR(B18&lt;&gt;"",J18&lt;&gt;""),IF($G$4="Recurso",IF(LEFT($G$5,1)="M",IF(VLOOKUP($G$5,'Definición técnica de imagenes'!$A$3:$G$17,6,FALSE)=0,"",VLOOKUP($G$5,'Definición técnica de imagenes'!$A$3:$G$17,6,FALSE)),IF($G$5="F1","","")),'Definición técnica de imagenes'!$F$16),"")</f>
        <v>800 x 600 px</v>
      </c>
      <c r="J18" s="112" t="s">
        <v>163</v>
      </c>
      <c r="K18" s="21"/>
    </row>
    <row r="19" spans="1:11" s="12" customFormat="1" ht="14.25" x14ac:dyDescent="0.3">
      <c r="A19" s="13" t="s">
        <v>165</v>
      </c>
      <c r="B19" s="111">
        <v>111003437</v>
      </c>
      <c r="C19" s="27" t="str">
        <f t="shared" si="0"/>
        <v>Cuaderno de Estudio</v>
      </c>
      <c r="D19" s="14" t="s">
        <v>149</v>
      </c>
      <c r="E19" s="14" t="s">
        <v>153</v>
      </c>
      <c r="F19" s="14" t="str">
        <f t="shared" si="1"/>
        <v>CS_11_08_CO_IMG10_small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CS_11_08_CO_IMG10_zoom</v>
      </c>
      <c r="I19" s="14" t="str">
        <f>IF(OR(B19&lt;&gt;"",J19&lt;&gt;""),IF($G$4="Recurso",IF(LEFT($G$5,1)="M",IF(VLOOKUP($G$5,'Definición técnica de imagenes'!$A$3:$G$17,6,FALSE)=0,"",VLOOKUP($G$5,'Definición técnica de imagenes'!$A$3:$G$17,6,FALSE)),IF($G$5="F1","","")),'Definición técnica de imagenes'!$F$16),"")</f>
        <v>800 x 600 px</v>
      </c>
      <c r="J19" s="33" t="s">
        <v>164</v>
      </c>
      <c r="K19" s="35"/>
    </row>
    <row r="20" spans="1:11" s="12" customFormat="1" x14ac:dyDescent="0.25">
      <c r="A20" s="13" t="s">
        <v>166</v>
      </c>
      <c r="B20" s="28">
        <v>254494927</v>
      </c>
      <c r="C20" s="27" t="str">
        <f t="shared" si="0"/>
        <v>Cuaderno de Estudio</v>
      </c>
      <c r="D20" s="14" t="s">
        <v>149</v>
      </c>
      <c r="E20" s="14" t="s">
        <v>153</v>
      </c>
      <c r="F20" s="14" t="str">
        <f t="shared" si="1"/>
        <v>CS_11_08_CO_IMG11_small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CS_11_08_CO_IMG11_zoom</v>
      </c>
      <c r="I20" s="14" t="str">
        <f>IF(OR(B20&lt;&gt;"",J20&lt;&gt;""),IF($G$4="Recurso",IF(LEFT($G$5,1)="M",IF(VLOOKUP($G$5,'Definición técnica de imagenes'!$A$3:$G$17,6,FALSE)=0,"",VLOOKUP($G$5,'Definición técnica de imagenes'!$A$3:$G$17,6,FALSE)),IF($G$5="F1","","")),'Definición técnica de imagenes'!$F$16),"")</f>
        <v>800 x 600 px</v>
      </c>
      <c r="J20" s="19" t="s">
        <v>167</v>
      </c>
      <c r="K20" s="21"/>
    </row>
    <row r="21" spans="1:11" s="12" customFormat="1" x14ac:dyDescent="0.25">
      <c r="A21" s="13"/>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5" sqref="D5:E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3" t="s">
        <v>38</v>
      </c>
      <c r="B1" s="94"/>
      <c r="C1" s="94"/>
      <c r="D1" s="94"/>
      <c r="E1" s="94"/>
      <c r="F1" s="95"/>
    </row>
    <row r="2" spans="1:11" x14ac:dyDescent="0.25">
      <c r="A2" s="44" t="s">
        <v>42</v>
      </c>
      <c r="B2" s="45"/>
      <c r="C2" s="96" t="s">
        <v>13</v>
      </c>
      <c r="D2" s="97"/>
      <c r="E2" s="98"/>
      <c r="F2" s="46"/>
    </row>
    <row r="3" spans="1:11" ht="63" x14ac:dyDescent="0.25">
      <c r="A3" s="47" t="s">
        <v>43</v>
      </c>
      <c r="B3" s="45"/>
      <c r="C3" s="102" t="s">
        <v>14</v>
      </c>
      <c r="D3" s="103"/>
      <c r="E3" s="104"/>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05" t="str">
        <f>CONCATENATE(H21,"_",I21,"_",J21,"_CO")</f>
        <v>CS_11_08_CO</v>
      </c>
      <c r="E5" s="106"/>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91" t="str">
        <f>CONCATENATE("SolicitudGrafica_",D5,".xls")</f>
        <v>SolicitudGrafica_CS_11_08_CO.xls</v>
      </c>
      <c r="E7" s="91"/>
      <c r="F7" s="92"/>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93" t="s">
        <v>41</v>
      </c>
      <c r="B13" s="94"/>
      <c r="C13" s="94"/>
      <c r="D13" s="94"/>
      <c r="E13" s="94"/>
      <c r="F13" s="95"/>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96" t="s">
        <v>49</v>
      </c>
      <c r="D15" s="97"/>
      <c r="E15" s="97"/>
      <c r="F15" s="98"/>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99" t="str">
        <f>CONCATENATE(H21,"_",I21,"_",J21,"_",K45)</f>
        <v>CS_11_08_REC10</v>
      </c>
      <c r="E17" s="100"/>
      <c r="F17" s="101"/>
      <c r="J17" s="36">
        <v>14</v>
      </c>
      <c r="K17" s="36">
        <v>14</v>
      </c>
    </row>
    <row r="18" spans="1:11" ht="79.5" thickBot="1" x14ac:dyDescent="0.3">
      <c r="A18" s="47" t="s">
        <v>48</v>
      </c>
      <c r="B18" s="45"/>
      <c r="C18" s="76" t="s">
        <v>128</v>
      </c>
      <c r="D18" s="91" t="str">
        <f>CONCATENATE("SolicitudGrafica_",D17,".xls")</f>
        <v>SolicitudGrafica_CS_11_08_REC10.xls</v>
      </c>
      <c r="E18" s="91"/>
      <c r="F18" s="92"/>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3</v>
      </c>
      <c r="I20" s="36">
        <v>9</v>
      </c>
      <c r="J20" s="36">
        <v>8</v>
      </c>
      <c r="K20" s="36">
        <v>17</v>
      </c>
    </row>
    <row r="21" spans="1:11" x14ac:dyDescent="0.25">
      <c r="H21" s="36" t="str">
        <f>IF(INDEX(H4:H7,H20)=H4,"MA",IF(INDEX(H4:H7,H20)=H5,"CN",IF(INDEX(H4:H7,H20)=H6,"CS",IF(INDEX(H4:H7,H20)=H7,"LE"))))</f>
        <v>CS</v>
      </c>
      <c r="I21" s="36" t="str">
        <f>CONCATENATE(IF((I20+2)&lt;10,"0",""),I20+2)</f>
        <v>11</v>
      </c>
      <c r="J21" s="36" t="str">
        <f>CONCATENATE(IF(J20&lt;10,"0",""),J20)</f>
        <v>08</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2015-04-14T21:08:36Z</dcterms:modified>
</cp:coreProperties>
</file>